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workbookProtection workbookAlgorithmName="SHA-512" workbookHashValue="VETC/tvNuvGLHZa2kGfFdAuiFXsW9spIYO0PD9HHc5ls2KSUqSd4of7Jt9wSnUbJo5tsC/Gy3maCG3m+CRoWMA==" workbookSaltValue="+0ME17mWdlwaLW9l04I3JA==" workbookSpinCount="100000" lockStructure="1"/>
  <bookViews>
    <workbookView xWindow="0" yWindow="0" windowWidth="25125" windowHeight="12435"/>
  </bookViews>
  <sheets>
    <sheet name="Info" sheetId="18" r:id="rId1"/>
    <sheet name="On-Demand" sheetId="15" r:id="rId2"/>
    <sheet name="1 Yr No Upfront" sheetId="16" r:id="rId3"/>
    <sheet name="3 Yr Partial Upfront" sheetId="5" r:id="rId4"/>
    <sheet name="3 Yr All Upfront" sheetId="14" r:id="rId5"/>
    <sheet name="Lists" sheetId="17" state="hidden" r:id="rId6"/>
  </sheets>
  <definedNames>
    <definedName name="au_costs">Lists!$Q$2:$S$42</definedName>
    <definedName name="au_instances">Lists!$Q$2:$Q$42</definedName>
    <definedName name="nu_cost">Lists!$G$2:$I$42</definedName>
    <definedName name="nu_instances">Lists!$G$2:$G$42</definedName>
    <definedName name="od_cost">Lists!$C$2:$E$43</definedName>
    <definedName name="od_instances">Lists!$C$2:$C$43</definedName>
    <definedName name="os">Lists!$A$2:$A$3</definedName>
    <definedName name="pu_costs">Lists!$K$2:$O$42</definedName>
    <definedName name="pu_instances">Lists!$K$2:$K$42</definedName>
  </definedNames>
  <calcPr calcId="152511"/>
  <webPublishing vml="1" allowPng="1" targetScreenSize="1024x768" codePage="1252"/>
  <webPublishObjects count="1">
    <webPublishObject id="22147" divId="Fusion PPT AWS Pricing Calculator - New Pricing v1_22147" destinationFile="C:\Users\Fusion PPT User\Desktop\Fusion PPT AWS Pricing Calculator - New Pricing v1.htm" title="Fusion PPT - AWS Pricing Calculator"/>
  </webPublishObject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4" l="1"/>
  <c r="D18" i="14" s="1"/>
  <c r="E11" i="14"/>
  <c r="D19" i="14" s="1"/>
  <c r="E12" i="14"/>
  <c r="D20" i="14" s="1"/>
  <c r="E13" i="14"/>
  <c r="D21" i="14" s="1"/>
  <c r="E14" i="14"/>
  <c r="D22" i="14" s="1"/>
  <c r="E9" i="14"/>
  <c r="D17" i="14" s="1"/>
  <c r="E9" i="5"/>
  <c r="D17" i="5" s="1"/>
  <c r="G9" i="5"/>
  <c r="B17" i="5" s="1"/>
  <c r="C17" i="5" s="1"/>
  <c r="H21" i="14" l="1"/>
  <c r="E21" i="14"/>
  <c r="H20" i="14"/>
  <c r="E20" i="14"/>
  <c r="H19" i="14"/>
  <c r="E19" i="14"/>
  <c r="H18" i="14"/>
  <c r="E18" i="14"/>
  <c r="H22" i="14"/>
  <c r="E22" i="14"/>
  <c r="H17" i="14"/>
  <c r="E17" i="14"/>
  <c r="H17" i="5"/>
  <c r="E17" i="5"/>
  <c r="I17" i="5"/>
  <c r="G17" i="5"/>
  <c r="F17" i="5"/>
  <c r="E10" i="5"/>
  <c r="D18" i="5" s="1"/>
  <c r="E11" i="5"/>
  <c r="D19" i="5" s="1"/>
  <c r="E12" i="5"/>
  <c r="D20" i="5" s="1"/>
  <c r="E13" i="5"/>
  <c r="D21" i="5" s="1"/>
  <c r="E14" i="5"/>
  <c r="D22" i="5" s="1"/>
  <c r="G10" i="5"/>
  <c r="B18" i="5" s="1"/>
  <c r="C18" i="5" s="1"/>
  <c r="G11" i="5"/>
  <c r="B19" i="5" s="1"/>
  <c r="C19" i="5" s="1"/>
  <c r="G12" i="5"/>
  <c r="B20" i="5" s="1"/>
  <c r="C20" i="5" s="1"/>
  <c r="G13" i="5"/>
  <c r="B21" i="5" s="1"/>
  <c r="C21" i="5" s="1"/>
  <c r="G14" i="5"/>
  <c r="B22" i="5" s="1"/>
  <c r="C22" i="5" s="1"/>
  <c r="E10" i="16"/>
  <c r="B18" i="16" s="1"/>
  <c r="C18" i="16" s="1"/>
  <c r="E11" i="16"/>
  <c r="B19" i="16" s="1"/>
  <c r="C19" i="16" s="1"/>
  <c r="E12" i="16"/>
  <c r="B20" i="16" s="1"/>
  <c r="C20" i="16" s="1"/>
  <c r="E13" i="16"/>
  <c r="B21" i="16" s="1"/>
  <c r="C21" i="16" s="1"/>
  <c r="E14" i="16"/>
  <c r="B22" i="16" s="1"/>
  <c r="C22" i="16" s="1"/>
  <c r="E9" i="16"/>
  <c r="B17" i="16" s="1"/>
  <c r="C17" i="16" s="1"/>
  <c r="F15" i="15"/>
  <c r="B23" i="15" s="1"/>
  <c r="C23" i="15" s="1"/>
  <c r="B22" i="15"/>
  <c r="C22" i="15" s="1"/>
  <c r="F14" i="15"/>
  <c r="F13" i="15"/>
  <c r="B21" i="15" s="1"/>
  <c r="C21" i="15" s="1"/>
  <c r="F12" i="15"/>
  <c r="B20" i="15" s="1"/>
  <c r="C20" i="15" s="1"/>
  <c r="F11" i="15"/>
  <c r="B19" i="15" s="1"/>
  <c r="C19" i="15" s="1"/>
  <c r="F10" i="15"/>
  <c r="B18" i="15" s="1"/>
  <c r="C18" i="15" s="1"/>
  <c r="H20" i="5" l="1"/>
  <c r="E20" i="5"/>
  <c r="I18" i="5"/>
  <c r="G18" i="5"/>
  <c r="F18" i="5"/>
  <c r="H19" i="5"/>
  <c r="E19" i="5"/>
  <c r="I19" i="5"/>
  <c r="G19" i="5"/>
  <c r="F19" i="5"/>
  <c r="I21" i="5"/>
  <c r="G21" i="5"/>
  <c r="F21" i="5"/>
  <c r="H18" i="5"/>
  <c r="E18" i="5"/>
  <c r="I20" i="5"/>
  <c r="G20" i="5"/>
  <c r="F20" i="5"/>
  <c r="H21" i="5"/>
  <c r="E21" i="5"/>
  <c r="I22" i="5"/>
  <c r="F22" i="5"/>
  <c r="G22" i="5"/>
  <c r="H22" i="5"/>
  <c r="E22" i="5"/>
  <c r="H21" i="16"/>
  <c r="G21" i="16"/>
  <c r="F21" i="16"/>
  <c r="E21" i="16"/>
  <c r="D21" i="16"/>
  <c r="H20" i="16"/>
  <c r="G20" i="16"/>
  <c r="F20" i="16"/>
  <c r="E20" i="16"/>
  <c r="D20" i="16"/>
  <c r="G18" i="16"/>
  <c r="D18" i="16"/>
  <c r="H18" i="16"/>
  <c r="F18" i="16"/>
  <c r="E18" i="16"/>
  <c r="H19" i="16"/>
  <c r="G19" i="16"/>
  <c r="F19" i="16"/>
  <c r="E19" i="16"/>
  <c r="D19" i="16"/>
  <c r="G22" i="16"/>
  <c r="D22" i="16"/>
  <c r="F22" i="16"/>
  <c r="H22" i="16"/>
  <c r="E22" i="16"/>
  <c r="G17" i="16"/>
  <c r="E17" i="16"/>
  <c r="H17" i="16"/>
  <c r="F17" i="16"/>
  <c r="D17" i="16"/>
  <c r="H20" i="15"/>
  <c r="G20" i="15"/>
  <c r="F20" i="15"/>
  <c r="E20" i="15"/>
  <c r="D20" i="15"/>
  <c r="H21" i="15"/>
  <c r="G21" i="15"/>
  <c r="F21" i="15"/>
  <c r="E21" i="15"/>
  <c r="D21" i="15"/>
  <c r="H19" i="15"/>
  <c r="G19" i="15"/>
  <c r="F19" i="15"/>
  <c r="E19" i="15"/>
  <c r="D19" i="15"/>
  <c r="H22" i="15"/>
  <c r="G22" i="15"/>
  <c r="F22" i="15"/>
  <c r="E22" i="15"/>
  <c r="D22" i="15"/>
  <c r="G23" i="15"/>
  <c r="D23" i="15"/>
  <c r="F23" i="15"/>
  <c r="H23" i="15"/>
  <c r="E23" i="15"/>
  <c r="F18" i="15"/>
  <c r="G18" i="15"/>
  <c r="H18" i="15"/>
  <c r="D18" i="15"/>
  <c r="E18" i="15"/>
  <c r="L10" i="17" l="1"/>
  <c r="J23" i="14" l="1"/>
  <c r="I25" i="14"/>
  <c r="G25" i="14"/>
  <c r="F25" i="14"/>
  <c r="C23" i="14"/>
  <c r="I23" i="14" l="1"/>
  <c r="H23" i="14"/>
  <c r="G23" i="14"/>
  <c r="F23" i="14"/>
  <c r="E23" i="14"/>
  <c r="F10" i="14"/>
  <c r="F11" i="14"/>
  <c r="F12" i="14"/>
  <c r="F13" i="14"/>
  <c r="F14" i="14"/>
  <c r="F9" i="14"/>
  <c r="D24" i="14" l="1"/>
  <c r="D25" i="14" s="1"/>
  <c r="E24" i="14" l="1"/>
  <c r="H24" i="14"/>
  <c r="G21" i="14"/>
  <c r="G22" i="14"/>
  <c r="J24" i="14" l="1"/>
  <c r="F22" i="14"/>
  <c r="F21" i="14"/>
  <c r="I22" i="14"/>
  <c r="I21" i="14"/>
  <c r="C23" i="16" l="1"/>
  <c r="J22" i="14"/>
  <c r="J21" i="14"/>
  <c r="J19" i="5"/>
  <c r="J21" i="5"/>
  <c r="F12" i="5"/>
  <c r="C23" i="5"/>
  <c r="F14" i="5" l="1"/>
  <c r="F9" i="5"/>
  <c r="I20" i="15"/>
  <c r="I21" i="15"/>
  <c r="I23" i="15"/>
  <c r="I22" i="15"/>
  <c r="I19" i="15"/>
  <c r="I22" i="16"/>
  <c r="I17" i="16"/>
  <c r="J18" i="5"/>
  <c r="J20" i="5"/>
  <c r="F11" i="5"/>
  <c r="F10" i="5"/>
  <c r="F13" i="5"/>
  <c r="I23" i="5"/>
  <c r="H23" i="5"/>
  <c r="E23" i="5"/>
  <c r="G23" i="5"/>
  <c r="F23" i="5"/>
  <c r="C25" i="5"/>
  <c r="C25" i="16"/>
  <c r="H23" i="16"/>
  <c r="H25" i="16" s="1"/>
  <c r="D23" i="16"/>
  <c r="D25" i="16" s="1"/>
  <c r="G23" i="16"/>
  <c r="G25" i="16" s="1"/>
  <c r="F23" i="16"/>
  <c r="F25" i="16" s="1"/>
  <c r="E23" i="16"/>
  <c r="E25" i="16" s="1"/>
  <c r="J22" i="5"/>
  <c r="I20" i="16"/>
  <c r="I21" i="16"/>
  <c r="I18" i="16"/>
  <c r="I19" i="16"/>
  <c r="I23" i="16" l="1"/>
  <c r="I25" i="16" s="1"/>
  <c r="F19" i="14" l="1"/>
  <c r="C25" i="14" l="1"/>
  <c r="G18" i="14"/>
  <c r="I18" i="14"/>
  <c r="F18" i="14"/>
  <c r="G20" i="14"/>
  <c r="F20" i="14"/>
  <c r="I20" i="14"/>
  <c r="F17" i="14"/>
  <c r="I17" i="14"/>
  <c r="G17" i="14"/>
  <c r="G19" i="14"/>
  <c r="I19" i="14"/>
  <c r="J18" i="14" l="1"/>
  <c r="J19" i="14"/>
  <c r="J20" i="14"/>
  <c r="G25" i="5"/>
  <c r="I25" i="5"/>
  <c r="F25" i="5"/>
  <c r="J23" i="5" l="1"/>
  <c r="D24" i="5"/>
  <c r="J17" i="5" l="1"/>
  <c r="H24" i="5"/>
  <c r="H25" i="5" s="1"/>
  <c r="E24" i="5"/>
  <c r="E25" i="5" s="1"/>
  <c r="D25" i="5"/>
  <c r="H25" i="14" l="1"/>
  <c r="E25" i="14" l="1"/>
  <c r="J17" i="14" l="1"/>
  <c r="J25" i="14" s="1"/>
  <c r="J24" i="5"/>
  <c r="J25" i="5" s="1"/>
  <c r="C24" i="15" l="1"/>
  <c r="C26" i="15" s="1"/>
  <c r="I18" i="15" l="1"/>
  <c r="H24" i="15"/>
  <c r="H26" i="15" s="1"/>
  <c r="E24" i="15"/>
  <c r="E26" i="15" s="1"/>
  <c r="G24" i="15"/>
  <c r="G26" i="15" s="1"/>
  <c r="D24" i="15"/>
  <c r="F24" i="15"/>
  <c r="F26" i="15" s="1"/>
  <c r="I24" i="15" l="1"/>
  <c r="I26" i="15" s="1"/>
  <c r="D26" i="15"/>
</calcChain>
</file>

<file path=xl/sharedStrings.xml><?xml version="1.0" encoding="utf-8"?>
<sst xmlns="http://schemas.openxmlformats.org/spreadsheetml/2006/main" count="278" uniqueCount="111">
  <si>
    <t>r3.2xlarge</t>
  </si>
  <si>
    <t>c3.8xlarge</t>
  </si>
  <si>
    <t>i2.8xlarge</t>
  </si>
  <si>
    <t>Year 1</t>
  </si>
  <si>
    <t>Year 2</t>
  </si>
  <si>
    <t>Monthly Total</t>
  </si>
  <si>
    <t>Monthly Cost
Per Instance</t>
  </si>
  <si>
    <t xml:space="preserve">Reserved Instances 
(One-time Fee) </t>
  </si>
  <si>
    <t>Support for Reserved Instances 
(One-time Fee)</t>
  </si>
  <si>
    <t>Year 3</t>
  </si>
  <si>
    <t>Year 4</t>
  </si>
  <si>
    <t>Year 5</t>
  </si>
  <si>
    <t>5 Year Total</t>
  </si>
  <si>
    <t>On-Demand</t>
  </si>
  <si>
    <t>c3.2xlarge</t>
  </si>
  <si>
    <t>Monthly Cost 
Per Instance</t>
  </si>
  <si>
    <t>Monthly 
Total</t>
  </si>
  <si>
    <t>t1.micro</t>
  </si>
  <si>
    <t>t2.micro</t>
  </si>
  <si>
    <t>t2.small</t>
  </si>
  <si>
    <t>t2.medium</t>
  </si>
  <si>
    <t>m3.medium</t>
  </si>
  <si>
    <t>m3.large</t>
  </si>
  <si>
    <t>m3.xlarge</t>
  </si>
  <si>
    <t>m3.2xlarge</t>
  </si>
  <si>
    <t>c4.large</t>
  </si>
  <si>
    <t>c4.xlarge</t>
  </si>
  <si>
    <t>c4.2xlarge</t>
  </si>
  <si>
    <t>c4.4xlarge</t>
  </si>
  <si>
    <t>c4.8xlarge</t>
  </si>
  <si>
    <t>c3.large</t>
  </si>
  <si>
    <t>c3.xlarge</t>
  </si>
  <si>
    <t>c3.4xlarge</t>
  </si>
  <si>
    <t>g2.2xlarge</t>
  </si>
  <si>
    <t>r3.large</t>
  </si>
  <si>
    <t>r3.xlarge</t>
  </si>
  <si>
    <t>r3.4xlarge</t>
  </si>
  <si>
    <t>r3.8xlarge</t>
  </si>
  <si>
    <t>i2.xlarge</t>
  </si>
  <si>
    <t>i2.2xlarge</t>
  </si>
  <si>
    <t>i2.4xlarge</t>
  </si>
  <si>
    <t>hs1.8xlarge</t>
  </si>
  <si>
    <t>m1.small</t>
  </si>
  <si>
    <t>m1.medium</t>
  </si>
  <si>
    <t>m1.large</t>
  </si>
  <si>
    <t>m1.xlarge</t>
  </si>
  <si>
    <t>c1.medium</t>
  </si>
  <si>
    <t>c1.xlarge</t>
  </si>
  <si>
    <t>cc2.8xlarge</t>
  </si>
  <si>
    <t>cg1.4xlarge</t>
  </si>
  <si>
    <t>m2.xlarge</t>
  </si>
  <si>
    <t>m2.2xlarge</t>
  </si>
  <si>
    <t>m2.4xlarge</t>
  </si>
  <si>
    <t>cr1.8xlarge</t>
  </si>
  <si>
    <t>hi1.4xlarge</t>
  </si>
  <si>
    <t>Hourly Cost</t>
  </si>
  <si>
    <t>5 Year 
Total Cost</t>
  </si>
  <si>
    <t>5 Year
Total Cost</t>
  </si>
  <si>
    <t>Hourly
Cost</t>
  </si>
  <si>
    <t>Instructions</t>
  </si>
  <si>
    <t xml:space="preserve">Reserved Instance 
(One-time Fee) </t>
  </si>
  <si>
    <t>RI One Time 
Payment Total</t>
  </si>
  <si>
    <t>RI One Time Payment Total</t>
  </si>
  <si>
    <t>Support for all 
AWS Services</t>
  </si>
  <si>
    <t>Support for RI's 
One Time Fee</t>
  </si>
  <si>
    <t>Support for RI's
One-time Fee</t>
  </si>
  <si>
    <t>1 Year - No Upfront</t>
  </si>
  <si>
    <t>3 Year Reserved Instances - All Upfront</t>
  </si>
  <si>
    <t>3 Year Reserved Instances - Partial Upfront</t>
  </si>
  <si>
    <t>AWS Instance
STEP 2</t>
  </si>
  <si>
    <t>Instance Count
STEP 3</t>
  </si>
  <si>
    <t>Utilization
STEP 4</t>
  </si>
  <si>
    <t>2. Choose an instance type using the pull-down list in the "AWS Instance" column</t>
  </si>
  <si>
    <t>Choose OS 
STEP 1</t>
  </si>
  <si>
    <t>1. Choose an Operating System using the pull-down list in the "Choose OS" column</t>
  </si>
  <si>
    <t>Choose OS
STEP 1</t>
  </si>
  <si>
    <t>3. Put the desired number of instances in the "Instance Count" column</t>
  </si>
  <si>
    <t>4. Put the desired percentage of utilization in the "Utilization" column</t>
  </si>
  <si>
    <t>Windows</t>
  </si>
  <si>
    <t>Linux</t>
  </si>
  <si>
    <t>Windows 
No Upfront 
Hourly</t>
  </si>
  <si>
    <t>Linux 
No Upfront
 Hourly</t>
  </si>
  <si>
    <t>Linux 
Partial Upfront 
RI One-Time Fee</t>
  </si>
  <si>
    <t>Linux
Partial Upfront
 Hourly</t>
  </si>
  <si>
    <t xml:space="preserve">Windows Partial Upfront 
Hourly </t>
  </si>
  <si>
    <t xml:space="preserve">Linux 
All Upfront 
RI One-Time Fee </t>
  </si>
  <si>
    <t>Windows 
All Upfront 
RI One-Time Fee</t>
  </si>
  <si>
    <t>On Demand</t>
  </si>
  <si>
    <t>Operating Systems</t>
  </si>
  <si>
    <t>Linux
On Demand 
Hourly</t>
  </si>
  <si>
    <t>Windows 
On Demand 
Hourly</t>
  </si>
  <si>
    <t>Windows 
Partial Upfront RI One-Time Fee</t>
  </si>
  <si>
    <t>Partial Upfront</t>
  </si>
  <si>
    <t>All Upfront</t>
  </si>
  <si>
    <t>No Upfront</t>
  </si>
  <si>
    <t>Fusion PPT - Amazon EC2 Instance Pricing Calculator</t>
  </si>
  <si>
    <t>Contents</t>
  </si>
  <si>
    <t>Publish Date</t>
  </si>
  <si>
    <t>Original: February 5, 2015</t>
  </si>
  <si>
    <t>Additional References</t>
  </si>
  <si>
    <t>http://aws.amazon.com/ec2/pricing/</t>
  </si>
  <si>
    <r>
      <rPr>
        <b/>
        <sz val="11"/>
        <color theme="1"/>
        <rFont val="Calibri"/>
        <family val="2"/>
        <scheme val="minor"/>
      </rPr>
      <t>On-Demand</t>
    </r>
    <r>
      <rPr>
        <sz val="11"/>
        <color theme="1"/>
        <rFont val="Calibri"/>
        <family val="2"/>
        <scheme val="minor"/>
      </rPr>
      <t xml:space="preserve"> - Pay for compute capacity by the hour with no long-term commitments</t>
    </r>
  </si>
  <si>
    <r>
      <rPr>
        <b/>
        <sz val="11"/>
        <color theme="1"/>
        <rFont val="Calibri"/>
        <family val="2"/>
        <scheme val="minor"/>
      </rPr>
      <t>1 Yr No Upfront</t>
    </r>
    <r>
      <rPr>
        <sz val="11"/>
        <color theme="1"/>
        <rFont val="Calibri"/>
        <family val="2"/>
        <scheme val="minor"/>
      </rPr>
      <t xml:space="preserve"> - Reserved Instances that provide a 1 year capacity reservation with discounts compared to On-Demand instance pricing. </t>
    </r>
  </si>
  <si>
    <r>
      <t xml:space="preserve">3 Yr All Upfront - </t>
    </r>
    <r>
      <rPr>
        <sz val="11"/>
        <color theme="1"/>
        <rFont val="Calibri"/>
        <family val="2"/>
        <scheme val="minor"/>
      </rPr>
      <t>Pay for the entire Reserved Instance with one upfront payment. This option provides the largest discount compared to On-Demand Instance pricing.</t>
    </r>
  </si>
  <si>
    <r>
      <t xml:space="preserve">3 Yr Partial Upfront - </t>
    </r>
    <r>
      <rPr>
        <sz val="11"/>
        <color theme="1"/>
        <rFont val="Calibri"/>
        <family val="2"/>
        <scheme val="minor"/>
      </rPr>
      <t>Includes a low upfront payment then charged a discounted hourly rate for the instance for the duration of the Reserved Instance term.</t>
    </r>
  </si>
  <si>
    <t>Contact Information</t>
  </si>
  <si>
    <t>8245 Boone Blvd. Suite 200
Vienna, Virginia 22182
Phone: (866) 871-2674
Email: solutions@fusionppt.com</t>
  </si>
  <si>
    <t>Directions: click here</t>
  </si>
  <si>
    <t>For more detailed information regarding AWS services and their associated costs, consult the Amazon Web Services EC2 pricing website located at the link below.</t>
  </si>
  <si>
    <t>Go to one of the following tabs to begin. Follow the instructions included on each page to see the estimated cost for a number of instances over a 5 year period for that purchasing option.</t>
  </si>
  <si>
    <t>Limitations in this version include:
* Does not calculate additional costs associated with: Dedicated Instances, Detailed Monitoring, EBS-Optimized Instances, Redhat Enterprise Linux, Windows and Web SQL Server, SUSE Linux Enterprise Server, Windows and Std SQL Server, 1-year Free Tier discounts, RI volume discounts
* Assumes use of Business Tier support 
* Assumes use of US-East Region (instance prices vary per Region)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</si>
</sst>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00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8" fontId="5" fillId="0" borderId="10" xfId="0" applyNumberFormat="1" applyFont="1" applyBorder="1" applyAlignment="1">
      <alignment horizontal="center" vertical="center" wrapText="1"/>
    </xf>
    <xf numFmtId="8" fontId="3" fillId="0" borderId="10" xfId="0" applyNumberFormat="1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8" fillId="0" borderId="6" xfId="0" applyFont="1" applyBorder="1" applyAlignment="1">
      <alignment vertical="center" wrapText="1"/>
    </xf>
    <xf numFmtId="8" fontId="5" fillId="0" borderId="0" xfId="0" applyNumberFormat="1" applyFont="1" applyBorder="1" applyAlignment="1">
      <alignment horizontal="center" vertical="center" wrapText="1"/>
    </xf>
    <xf numFmtId="8" fontId="3" fillId="0" borderId="0" xfId="0" applyNumberFormat="1" applyFont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/>
    <xf numFmtId="0" fontId="0" fillId="0" borderId="0" xfId="0" applyFill="1" applyBorder="1"/>
    <xf numFmtId="0" fontId="9" fillId="2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/>
    </xf>
    <xf numFmtId="0" fontId="9" fillId="2" borderId="1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2" xfId="0" applyFont="1" applyBorder="1"/>
    <xf numFmtId="0" fontId="0" fillId="0" borderId="33" xfId="0" applyFont="1" applyBorder="1"/>
    <xf numFmtId="164" fontId="0" fillId="0" borderId="31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65" fontId="0" fillId="0" borderId="1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164" fontId="0" fillId="0" borderId="34" xfId="0" applyNumberFormat="1" applyFont="1" applyFill="1" applyBorder="1" applyAlignment="1">
      <alignment horizontal="center"/>
    </xf>
    <xf numFmtId="165" fontId="0" fillId="0" borderId="34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35" xfId="0" applyFont="1" applyBorder="1"/>
    <xf numFmtId="164" fontId="5" fillId="0" borderId="14" xfId="0" applyNumberFormat="1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8" fontId="5" fillId="0" borderId="1" xfId="0" applyNumberFormat="1" applyFont="1" applyBorder="1" applyAlignment="1" applyProtection="1">
      <alignment horizontal="center" vertical="center" wrapText="1"/>
    </xf>
    <xf numFmtId="8" fontId="5" fillId="0" borderId="22" xfId="0" applyNumberFormat="1" applyFont="1" applyBorder="1" applyAlignment="1" applyProtection="1">
      <alignment horizontal="center" vertical="center" wrapText="1"/>
    </xf>
    <xf numFmtId="8" fontId="5" fillId="0" borderId="14" xfId="0" applyNumberFormat="1" applyFont="1" applyBorder="1" applyAlignment="1" applyProtection="1">
      <alignment horizontal="center" vertical="center" wrapText="1"/>
    </xf>
    <xf numFmtId="8" fontId="5" fillId="0" borderId="22" xfId="0" applyNumberFormat="1" applyFont="1" applyBorder="1" applyAlignment="1" applyProtection="1">
      <alignment horizontal="center" vertical="center" wrapText="1"/>
    </xf>
    <xf numFmtId="8" fontId="5" fillId="0" borderId="14" xfId="0" applyNumberFormat="1" applyFont="1" applyBorder="1" applyAlignment="1" applyProtection="1">
      <alignment horizontal="center" vertical="center" wrapText="1"/>
    </xf>
    <xf numFmtId="8" fontId="5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8" fontId="3" fillId="0" borderId="25" xfId="0" applyNumberFormat="1" applyFont="1" applyBorder="1" applyAlignment="1" applyProtection="1">
      <alignment horizontal="center" vertical="center" wrapText="1"/>
    </xf>
    <xf numFmtId="8" fontId="3" fillId="0" borderId="23" xfId="0" applyNumberFormat="1" applyFont="1" applyBorder="1" applyAlignment="1" applyProtection="1">
      <alignment horizontal="center" vertical="center" wrapText="1"/>
    </xf>
    <xf numFmtId="8" fontId="3" fillId="0" borderId="5" xfId="0" applyNumberFormat="1" applyFont="1" applyBorder="1" applyAlignment="1" applyProtection="1">
      <alignment horizontal="center" vertical="center" wrapText="1"/>
    </xf>
    <xf numFmtId="9" fontId="5" fillId="0" borderId="22" xfId="0" applyNumberFormat="1" applyFont="1" applyBorder="1" applyAlignment="1" applyProtection="1">
      <alignment horizontal="center" vertical="center" wrapText="1"/>
      <protection locked="0"/>
    </xf>
    <xf numFmtId="9" fontId="5" fillId="0" borderId="26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8" fontId="5" fillId="0" borderId="4" xfId="0" applyNumberFormat="1" applyFont="1" applyBorder="1" applyAlignment="1" applyProtection="1">
      <alignment horizontal="center" vertical="center" wrapText="1"/>
    </xf>
    <xf numFmtId="8" fontId="5" fillId="0" borderId="17" xfId="0" applyNumberFormat="1" applyFont="1" applyBorder="1" applyAlignment="1" applyProtection="1">
      <alignment horizontal="center" vertical="center" wrapText="1"/>
    </xf>
    <xf numFmtId="8" fontId="6" fillId="0" borderId="1" xfId="0" applyNumberFormat="1" applyFont="1" applyBorder="1" applyAlignment="1" applyProtection="1">
      <alignment horizontal="center" vertical="center" wrapText="1"/>
    </xf>
    <xf numFmtId="8" fontId="5" fillId="0" borderId="7" xfId="0" applyNumberFormat="1" applyFont="1" applyBorder="1" applyAlignment="1" applyProtection="1">
      <alignment horizontal="center" vertical="center" wrapText="1"/>
    </xf>
    <xf numFmtId="8" fontId="5" fillId="4" borderId="12" xfId="0" applyNumberFormat="1" applyFont="1" applyFill="1" applyBorder="1" applyAlignment="1" applyProtection="1">
      <alignment horizontal="center" vertical="center" wrapText="1"/>
    </xf>
    <xf numFmtId="8" fontId="5" fillId="0" borderId="19" xfId="0" applyNumberFormat="1" applyFont="1" applyBorder="1" applyAlignment="1" applyProtection="1">
      <alignment horizontal="center" vertical="center" wrapText="1"/>
    </xf>
    <xf numFmtId="8" fontId="5" fillId="4" borderId="7" xfId="0" applyNumberFormat="1" applyFont="1" applyFill="1" applyBorder="1" applyAlignment="1" applyProtection="1">
      <alignment horizontal="center" vertical="center" wrapText="1"/>
    </xf>
    <xf numFmtId="8" fontId="5" fillId="0" borderId="12" xfId="0" applyNumberFormat="1" applyFont="1" applyBorder="1" applyAlignment="1" applyProtection="1">
      <alignment horizontal="center" vertical="center" wrapText="1"/>
    </xf>
    <xf numFmtId="0" fontId="0" fillId="0" borderId="0" xfId="0" applyFont="1" applyProtection="1"/>
    <xf numFmtId="8" fontId="5" fillId="0" borderId="5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8" fontId="3" fillId="0" borderId="1" xfId="0" applyNumberFormat="1" applyFont="1" applyBorder="1" applyAlignment="1" applyProtection="1">
      <alignment horizontal="center" vertical="center" wrapText="1"/>
    </xf>
    <xf numFmtId="8" fontId="5" fillId="2" borderId="12" xfId="0" applyNumberFormat="1" applyFont="1" applyFill="1" applyBorder="1" applyAlignment="1" applyProtection="1">
      <alignment horizontal="center" vertical="center" wrapText="1"/>
    </xf>
    <xf numFmtId="8" fontId="5" fillId="2" borderId="7" xfId="0" applyNumberFormat="1" applyFont="1" applyFill="1" applyBorder="1" applyAlignment="1" applyProtection="1">
      <alignment horizontal="center" vertical="center" wrapText="1"/>
    </xf>
    <xf numFmtId="8" fontId="5" fillId="0" borderId="21" xfId="0" applyNumberFormat="1" applyFont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22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8" fontId="3" fillId="0" borderId="18" xfId="0" applyNumberFormat="1" applyFont="1" applyBorder="1" applyAlignment="1" applyProtection="1">
      <alignment horizontal="center" vertical="center" wrapText="1"/>
    </xf>
    <xf numFmtId="8" fontId="3" fillId="0" borderId="20" xfId="0" applyNumberFormat="1" applyFont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left"/>
    </xf>
    <xf numFmtId="164" fontId="0" fillId="0" borderId="13" xfId="0" applyNumberFormat="1" applyFont="1" applyBorder="1" applyAlignment="1" applyProtection="1">
      <alignment horizontal="center" vertical="center"/>
    </xf>
    <xf numFmtId="0" fontId="13" fillId="3" borderId="38" xfId="0" applyFont="1" applyFill="1" applyBorder="1" applyAlignment="1" applyProtection="1">
      <alignment vertical="center"/>
      <protection hidden="1"/>
    </xf>
    <xf numFmtId="0" fontId="0" fillId="0" borderId="0" xfId="0" applyProtection="1"/>
    <xf numFmtId="0" fontId="12" fillId="8" borderId="37" xfId="0" applyFont="1" applyFill="1" applyBorder="1" applyAlignment="1" applyProtection="1">
      <alignment horizontal="center" vertical="center"/>
    </xf>
    <xf numFmtId="0" fontId="0" fillId="0" borderId="38" xfId="0" applyBorder="1" applyProtection="1"/>
    <xf numFmtId="0" fontId="0" fillId="0" borderId="38" xfId="0" applyBorder="1" applyAlignment="1" applyProtection="1">
      <alignment vertical="center" wrapText="1"/>
    </xf>
    <xf numFmtId="0" fontId="0" fillId="0" borderId="38" xfId="0" applyBorder="1" applyAlignment="1" applyProtection="1">
      <alignment vertical="center"/>
    </xf>
    <xf numFmtId="0" fontId="0" fillId="0" borderId="38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 wrapText="1"/>
    </xf>
    <xf numFmtId="0" fontId="1" fillId="0" borderId="38" xfId="0" applyFont="1" applyBorder="1" applyAlignment="1" applyProtection="1">
      <alignment horizontal="left" vertical="center" wrapText="1"/>
    </xf>
    <xf numFmtId="0" fontId="1" fillId="0" borderId="38" xfId="0" applyFont="1" applyBorder="1" applyAlignment="1" applyProtection="1">
      <alignment horizontal="left" vertical="center"/>
    </xf>
    <xf numFmtId="0" fontId="14" fillId="0" borderId="38" xfId="1" applyBorder="1" applyAlignment="1" applyProtection="1">
      <alignment vertical="center"/>
    </xf>
    <xf numFmtId="0" fontId="0" fillId="0" borderId="39" xfId="0" applyBorder="1" applyProtection="1"/>
    <xf numFmtId="0" fontId="14" fillId="0" borderId="38" xfId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8" fontId="6" fillId="0" borderId="1" xfId="0" applyNumberFormat="1" applyFont="1" applyBorder="1" applyAlignment="1" applyProtection="1">
      <alignment horizontal="center" vertical="center" wrapText="1"/>
    </xf>
    <xf numFmtId="8" fontId="5" fillId="0" borderId="22" xfId="0" applyNumberFormat="1" applyFont="1" applyBorder="1" applyAlignment="1" applyProtection="1">
      <alignment horizontal="center" vertical="center" wrapText="1"/>
    </xf>
    <xf numFmtId="8" fontId="5" fillId="0" borderId="24" xfId="0" applyNumberFormat="1" applyFont="1" applyBorder="1" applyAlignment="1" applyProtection="1">
      <alignment horizontal="center" vertical="center" wrapText="1"/>
    </xf>
    <xf numFmtId="8" fontId="5" fillId="0" borderId="14" xfId="0" applyNumberFormat="1" applyFont="1" applyBorder="1" applyAlignment="1" applyProtection="1">
      <alignment horizontal="center" vertical="center" wrapText="1"/>
    </xf>
    <xf numFmtId="8" fontId="5" fillId="0" borderId="9" xfId="0" applyNumberFormat="1" applyFont="1" applyBorder="1" applyAlignment="1" applyProtection="1">
      <alignment horizontal="center" vertical="center" wrapText="1"/>
    </xf>
    <xf numFmtId="8" fontId="5" fillId="0" borderId="1" xfId="0" applyNumberFormat="1" applyFont="1" applyBorder="1" applyAlignment="1" applyProtection="1">
      <alignment horizontal="center" vertical="center" wrapText="1"/>
    </xf>
    <xf numFmtId="8" fontId="5" fillId="0" borderId="2" xfId="0" applyNumberFormat="1" applyFont="1" applyBorder="1" applyAlignment="1" applyProtection="1">
      <alignment horizontal="center" vertical="center" wrapText="1"/>
    </xf>
    <xf numFmtId="8" fontId="5" fillId="0" borderId="15" xfId="0" applyNumberFormat="1" applyFont="1" applyBorder="1" applyAlignment="1" applyProtection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57150</xdr:rowOff>
    </xdr:from>
    <xdr:to>
      <xdr:col>1</xdr:col>
      <xdr:colOff>1153262</xdr:colOff>
      <xdr:row>4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7175"/>
          <a:ext cx="1010387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5</xdr:row>
      <xdr:rowOff>0</xdr:rowOff>
    </xdr:from>
    <xdr:to>
      <xdr:col>10</xdr:col>
      <xdr:colOff>447675</xdr:colOff>
      <xdr:row>10</xdr:row>
      <xdr:rowOff>200025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962025"/>
          <a:ext cx="2857500" cy="1724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4</xdr:row>
      <xdr:rowOff>161925</xdr:rowOff>
    </xdr:from>
    <xdr:to>
      <xdr:col>10</xdr:col>
      <xdr:colOff>180975</xdr:colOff>
      <xdr:row>12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933450"/>
          <a:ext cx="2857500" cy="1724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5</xdr:row>
      <xdr:rowOff>38100</xdr:rowOff>
    </xdr:from>
    <xdr:to>
      <xdr:col>10</xdr:col>
      <xdr:colOff>171450</xdr:colOff>
      <xdr:row>10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1000125"/>
          <a:ext cx="2857500" cy="1724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5</xdr:row>
      <xdr:rowOff>47625</xdr:rowOff>
    </xdr:from>
    <xdr:to>
      <xdr:col>10</xdr:col>
      <xdr:colOff>190500</xdr:colOff>
      <xdr:row>10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009650"/>
          <a:ext cx="2857500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ps.google.com/maps?f=q&amp;source=s_q&amp;hl=en&amp;geocode=&amp;q=8245+Boone+Blvd+Suite+200+Vienna,+VA+22182&amp;sll=38.912324,-77.227621&amp;sspn=0.011587,0.027874&amp;ie=UTF8&amp;t=h&amp;z=16&amp;iwloc=A" TargetMode="External"/><Relationship Id="rId1" Type="http://schemas.openxmlformats.org/officeDocument/2006/relationships/hyperlink" Target="http://aws.amazon.com/ec2/pricin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8"/>
  <sheetViews>
    <sheetView showGridLines="0" showRowColHeaders="0" tabSelected="1" workbookViewId="0">
      <selection activeCell="B22" sqref="B22"/>
    </sheetView>
  </sheetViews>
  <sheetFormatPr defaultRowHeight="15" x14ac:dyDescent="0.25"/>
  <cols>
    <col min="1" max="1" width="3.5703125" style="120" customWidth="1"/>
    <col min="2" max="2" width="109.5703125" style="120" customWidth="1"/>
    <col min="3" max="16384" width="9.140625" style="120"/>
  </cols>
  <sheetData>
    <row r="1" spans="2:2" ht="15.75" thickBot="1" x14ac:dyDescent="0.3"/>
    <row r="2" spans="2:2" ht="21.75" customHeight="1" x14ac:dyDescent="0.25">
      <c r="B2" s="121" t="s">
        <v>95</v>
      </c>
    </row>
    <row r="3" spans="2:2" x14ac:dyDescent="0.25">
      <c r="B3" s="122"/>
    </row>
    <row r="4" spans="2:2" x14ac:dyDescent="0.25">
      <c r="B4" s="122"/>
    </row>
    <row r="5" spans="2:2" ht="21" x14ac:dyDescent="0.25">
      <c r="B5" s="119" t="s">
        <v>96</v>
      </c>
    </row>
    <row r="6" spans="2:2" ht="29.25" customHeight="1" x14ac:dyDescent="0.25">
      <c r="B6" s="123" t="s">
        <v>109</v>
      </c>
    </row>
    <row r="7" spans="2:2" ht="9.75" customHeight="1" x14ac:dyDescent="0.25">
      <c r="B7" s="124"/>
    </row>
    <row r="8" spans="2:2" x14ac:dyDescent="0.25">
      <c r="B8" s="125" t="s">
        <v>101</v>
      </c>
    </row>
    <row r="9" spans="2:2" ht="9" customHeight="1" x14ac:dyDescent="0.25">
      <c r="B9" s="125"/>
    </row>
    <row r="10" spans="2:2" ht="30" x14ac:dyDescent="0.25">
      <c r="B10" s="126" t="s">
        <v>102</v>
      </c>
    </row>
    <row r="11" spans="2:2" ht="9" customHeight="1" x14ac:dyDescent="0.25">
      <c r="B11" s="126"/>
    </row>
    <row r="12" spans="2:2" ht="30" x14ac:dyDescent="0.25">
      <c r="B12" s="127" t="s">
        <v>104</v>
      </c>
    </row>
    <row r="13" spans="2:2" ht="9" customHeight="1" x14ac:dyDescent="0.25">
      <c r="B13" s="128"/>
    </row>
    <row r="14" spans="2:2" ht="30" x14ac:dyDescent="0.25">
      <c r="B14" s="127" t="s">
        <v>103</v>
      </c>
    </row>
    <row r="15" spans="2:2" x14ac:dyDescent="0.25">
      <c r="B15" s="124"/>
    </row>
    <row r="16" spans="2:2" ht="21" x14ac:dyDescent="0.25">
      <c r="B16" s="119" t="s">
        <v>97</v>
      </c>
    </row>
    <row r="17" spans="2:2" x14ac:dyDescent="0.25">
      <c r="B17" s="124" t="s">
        <v>98</v>
      </c>
    </row>
    <row r="18" spans="2:2" ht="90.75" customHeight="1" x14ac:dyDescent="0.25">
      <c r="B18" s="123" t="s">
        <v>110</v>
      </c>
    </row>
    <row r="19" spans="2:2" ht="10.5" customHeight="1" x14ac:dyDescent="0.25">
      <c r="B19" s="123"/>
    </row>
    <row r="20" spans="2:2" ht="21" x14ac:dyDescent="0.25">
      <c r="B20" s="119" t="s">
        <v>105</v>
      </c>
    </row>
    <row r="21" spans="2:2" ht="60" x14ac:dyDescent="0.25">
      <c r="B21" s="123" t="s">
        <v>106</v>
      </c>
    </row>
    <row r="22" spans="2:2" x14ac:dyDescent="0.25">
      <c r="B22" s="131" t="s">
        <v>107</v>
      </c>
    </row>
    <row r="23" spans="2:2" ht="10.5" customHeight="1" x14ac:dyDescent="0.25">
      <c r="B23" s="124"/>
    </row>
    <row r="24" spans="2:2" ht="21" x14ac:dyDescent="0.25">
      <c r="B24" s="119" t="s">
        <v>99</v>
      </c>
    </row>
    <row r="25" spans="2:2" ht="30" x14ac:dyDescent="0.25">
      <c r="B25" s="123" t="s">
        <v>108</v>
      </c>
    </row>
    <row r="26" spans="2:2" x14ac:dyDescent="0.25">
      <c r="B26" s="131" t="s">
        <v>100</v>
      </c>
    </row>
    <row r="27" spans="2:2" ht="10.5" customHeight="1" x14ac:dyDescent="0.25">
      <c r="B27" s="129"/>
    </row>
    <row r="28" spans="2:2" ht="15.75" thickBot="1" x14ac:dyDescent="0.3">
      <c r="B28" s="130"/>
    </row>
  </sheetData>
  <sheetProtection algorithmName="SHA-512" hashValue="OntgmejPe3c6ab+1PmASMjwUo8Woaip9orlNf4oewwrhFfR3xVHYYWNXnGKFM49410CB1z+xjFn8fnqywMQUWA==" saltValue="QRSfJ3Mlm/VoHbFIPoPFnA==" spinCount="100000" sheet="1" objects="1" scenarios="1" selectLockedCells="1"/>
  <hyperlinks>
    <hyperlink ref="B26" r:id="rId1"/>
    <hyperlink ref="B22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8"/>
  <sheetViews>
    <sheetView showGridLines="0" showRowColHeaders="0" zoomScaleNormal="100" workbookViewId="0">
      <selection activeCell="B10" sqref="B10"/>
    </sheetView>
  </sheetViews>
  <sheetFormatPr defaultRowHeight="15" x14ac:dyDescent="0.25"/>
  <cols>
    <col min="1" max="1" width="3" customWidth="1"/>
    <col min="2" max="3" width="15.7109375" customWidth="1"/>
    <col min="4" max="4" width="16.5703125" customWidth="1"/>
    <col min="5" max="9" width="15.7109375" customWidth="1"/>
    <col min="10" max="10" width="5.42578125" customWidth="1"/>
    <col min="11" max="11" width="14.42578125" bestFit="1" customWidth="1"/>
    <col min="13" max="13" width="2.85546875" customWidth="1"/>
    <col min="14" max="14" width="15.28515625" bestFit="1" customWidth="1"/>
    <col min="15" max="15" width="9.28515625" bestFit="1" customWidth="1"/>
    <col min="16" max="16" width="4.85546875" customWidth="1"/>
    <col min="17" max="17" width="14.42578125" bestFit="1" customWidth="1"/>
    <col min="19" max="19" width="3" customWidth="1"/>
    <col min="20" max="20" width="15.28515625" bestFit="1" customWidth="1"/>
  </cols>
  <sheetData>
    <row r="2" spans="2:21" ht="15.75" x14ac:dyDescent="0.25">
      <c r="B2" s="132" t="s">
        <v>59</v>
      </c>
      <c r="C2" s="133"/>
      <c r="D2" s="133"/>
      <c r="E2" s="133"/>
      <c r="F2" s="134"/>
      <c r="G2" s="114"/>
    </row>
    <row r="3" spans="2:21" x14ac:dyDescent="0.25">
      <c r="B3" s="147" t="s">
        <v>74</v>
      </c>
      <c r="C3" s="148"/>
      <c r="D3" s="148"/>
      <c r="E3" s="148"/>
      <c r="F3" s="149"/>
      <c r="G3" s="27"/>
    </row>
    <row r="4" spans="2:21" x14ac:dyDescent="0.25">
      <c r="B4" s="147" t="s">
        <v>72</v>
      </c>
      <c r="C4" s="148"/>
      <c r="D4" s="148"/>
      <c r="E4" s="148"/>
      <c r="F4" s="149"/>
      <c r="G4" s="27"/>
    </row>
    <row r="5" spans="2:21" x14ac:dyDescent="0.25">
      <c r="B5" s="147" t="s">
        <v>76</v>
      </c>
      <c r="C5" s="148"/>
      <c r="D5" s="148"/>
      <c r="E5" s="148"/>
      <c r="F5" s="149"/>
      <c r="G5" s="27"/>
    </row>
    <row r="6" spans="2:21" x14ac:dyDescent="0.25">
      <c r="B6" s="147" t="s">
        <v>77</v>
      </c>
      <c r="C6" s="148"/>
      <c r="D6" s="148"/>
      <c r="E6" s="148"/>
      <c r="F6" s="149"/>
      <c r="G6" s="27"/>
    </row>
    <row r="8" spans="2:21" ht="19.5" thickBot="1" x14ac:dyDescent="0.3">
      <c r="B8" s="144" t="s">
        <v>13</v>
      </c>
      <c r="C8" s="145"/>
      <c r="D8" s="145"/>
      <c r="E8" s="145"/>
      <c r="F8" s="146"/>
    </row>
    <row r="9" spans="2:21" ht="51.75" x14ac:dyDescent="0.25">
      <c r="B9" s="41" t="s">
        <v>73</v>
      </c>
      <c r="C9" s="34" t="s">
        <v>69</v>
      </c>
      <c r="D9" s="34" t="s">
        <v>70</v>
      </c>
      <c r="E9" s="35" t="s">
        <v>71</v>
      </c>
      <c r="F9" s="22" t="s">
        <v>55</v>
      </c>
    </row>
    <row r="10" spans="2:21" ht="18.75" customHeight="1" x14ac:dyDescent="0.25">
      <c r="B10" s="42"/>
      <c r="C10" s="14"/>
      <c r="D10" s="14"/>
      <c r="E10" s="92"/>
      <c r="F10" s="78" t="str">
        <f t="shared" ref="F10:F15" si="0">IF($B10="Linux",VLOOKUP($C10,od_cost,2,0),IF($B10="Windows",VLOOKUP($C10,od_cost,3,0),""))</f>
        <v/>
      </c>
      <c r="H10" s="1"/>
      <c r="M10" s="1"/>
      <c r="N10" s="1"/>
      <c r="O10" s="1"/>
      <c r="P10" s="1"/>
      <c r="Q10" s="1"/>
      <c r="R10" s="1"/>
      <c r="S10" s="1"/>
      <c r="T10" s="1"/>
      <c r="U10" s="1"/>
    </row>
    <row r="11" spans="2:21" ht="18.75" x14ac:dyDescent="0.3">
      <c r="B11" s="42"/>
      <c r="C11" s="14"/>
      <c r="D11" s="14"/>
      <c r="E11" s="92"/>
      <c r="F11" s="78" t="str">
        <f t="shared" si="0"/>
        <v/>
      </c>
      <c r="H11" s="1"/>
      <c r="P11" s="1"/>
      <c r="R11" s="25"/>
      <c r="S11" s="135"/>
      <c r="T11" s="135"/>
      <c r="U11" s="24"/>
    </row>
    <row r="12" spans="2:21" ht="15.75" x14ac:dyDescent="0.25">
      <c r="B12" s="42"/>
      <c r="C12" s="14"/>
      <c r="D12" s="14"/>
      <c r="E12" s="92"/>
      <c r="F12" s="78" t="str">
        <f t="shared" si="0"/>
        <v/>
      </c>
      <c r="H12" s="1"/>
      <c r="P12" s="1"/>
      <c r="R12" s="25"/>
      <c r="S12" s="2"/>
    </row>
    <row r="13" spans="2:21" ht="15.75" x14ac:dyDescent="0.25">
      <c r="B13" s="42"/>
      <c r="C13" s="14"/>
      <c r="D13" s="14"/>
      <c r="E13" s="92"/>
      <c r="F13" s="78" t="str">
        <f t="shared" si="0"/>
        <v/>
      </c>
      <c r="H13" s="1"/>
      <c r="P13" s="1"/>
      <c r="R13" s="25"/>
      <c r="S13" s="2"/>
    </row>
    <row r="14" spans="2:21" ht="15.75" x14ac:dyDescent="0.25">
      <c r="B14" s="42"/>
      <c r="C14" s="14"/>
      <c r="D14" s="14"/>
      <c r="E14" s="92"/>
      <c r="F14" s="78" t="str">
        <f t="shared" si="0"/>
        <v/>
      </c>
      <c r="H14" s="1"/>
      <c r="P14" s="1"/>
      <c r="R14" s="25"/>
      <c r="S14" s="2"/>
    </row>
    <row r="15" spans="2:21" ht="16.5" thickBot="1" x14ac:dyDescent="0.3">
      <c r="B15" s="43"/>
      <c r="C15" s="36"/>
      <c r="D15" s="36"/>
      <c r="E15" s="93"/>
      <c r="F15" s="78" t="str">
        <f t="shared" si="0"/>
        <v/>
      </c>
      <c r="H15" s="1"/>
      <c r="P15" s="1"/>
      <c r="R15" s="25"/>
      <c r="S15" s="2"/>
    </row>
    <row r="16" spans="2:21" ht="15.75" x14ac:dyDescent="0.25">
      <c r="B16" s="4"/>
      <c r="C16" s="4"/>
      <c r="D16" s="5"/>
      <c r="E16" s="6"/>
      <c r="F16" s="7"/>
      <c r="G16" s="1"/>
      <c r="H16" s="1"/>
      <c r="I16" s="1"/>
      <c r="J16" s="1"/>
      <c r="P16" s="1"/>
      <c r="R16" s="25"/>
      <c r="S16" s="2"/>
    </row>
    <row r="17" spans="2:19" ht="31.5" x14ac:dyDescent="0.25">
      <c r="B17" s="111" t="s">
        <v>15</v>
      </c>
      <c r="C17" s="112" t="s">
        <v>16</v>
      </c>
      <c r="D17" s="80" t="s">
        <v>3</v>
      </c>
      <c r="E17" s="81" t="s">
        <v>4</v>
      </c>
      <c r="F17" s="81" t="s">
        <v>9</v>
      </c>
      <c r="G17" s="81" t="s">
        <v>10</v>
      </c>
      <c r="H17" s="81" t="s">
        <v>11</v>
      </c>
      <c r="I17" s="81" t="s">
        <v>57</v>
      </c>
      <c r="J17" s="1"/>
      <c r="P17" s="1"/>
      <c r="R17" s="25"/>
      <c r="S17" s="2"/>
    </row>
    <row r="18" spans="2:19" ht="15.75" x14ac:dyDescent="0.25">
      <c r="B18" s="82" t="str">
        <f>IFERROR(F10*((8784/12)*E10),"")</f>
        <v/>
      </c>
      <c r="C18" s="83" t="str">
        <f>IFERROR(B18*D10,"")</f>
        <v/>
      </c>
      <c r="D18" s="84" t="str">
        <f>IFERROR(C18*12,"")</f>
        <v/>
      </c>
      <c r="E18" s="82" t="str">
        <f>IFERROR(C18*12,"")</f>
        <v/>
      </c>
      <c r="F18" s="82" t="str">
        <f>IFERROR(C18*12,"")</f>
        <v/>
      </c>
      <c r="G18" s="82" t="str">
        <f>IFERROR(C18*12,"")</f>
        <v/>
      </c>
      <c r="H18" s="82" t="str">
        <f>IFERROR(C18*12,"")</f>
        <v/>
      </c>
      <c r="I18" s="82">
        <f>SUM(D18:H18)</f>
        <v>0</v>
      </c>
      <c r="J18" s="1"/>
      <c r="P18" s="1"/>
      <c r="R18" s="25"/>
      <c r="S18" s="2"/>
    </row>
    <row r="19" spans="2:19" ht="15.75" x14ac:dyDescent="0.25">
      <c r="B19" s="87" t="str">
        <f t="shared" ref="B19:B23" si="1">IFERROR(F11*((8784/12)*E11),"")</f>
        <v/>
      </c>
      <c r="C19" s="85" t="str">
        <f t="shared" ref="C19:C23" si="2">IFERROR(B19*D11,"")</f>
        <v/>
      </c>
      <c r="D19" s="86" t="str">
        <f t="shared" ref="D19:D23" si="3">IFERROR(C19*12,"")</f>
        <v/>
      </c>
      <c r="E19" s="87" t="str">
        <f t="shared" ref="E19:E23" si="4">IFERROR(C19*12,"")</f>
        <v/>
      </c>
      <c r="F19" s="87" t="str">
        <f t="shared" ref="F19:F23" si="5">IFERROR(C19*12,"")</f>
        <v/>
      </c>
      <c r="G19" s="87" t="str">
        <f t="shared" ref="G19:G23" si="6">IFERROR(C19*12,"")</f>
        <v/>
      </c>
      <c r="H19" s="87" t="str">
        <f t="shared" ref="H19:H23" si="7">IFERROR(C19*12,"")</f>
        <v/>
      </c>
      <c r="I19" s="82">
        <f t="shared" ref="I19:I23" si="8">SUM(D19:H19)</f>
        <v>0</v>
      </c>
      <c r="J19" s="13"/>
      <c r="P19" s="1"/>
      <c r="R19" s="25"/>
      <c r="S19" s="2"/>
    </row>
    <row r="20" spans="2:19" ht="15.75" x14ac:dyDescent="0.25">
      <c r="B20" s="87" t="str">
        <f t="shared" si="1"/>
        <v/>
      </c>
      <c r="C20" s="85" t="str">
        <f t="shared" si="2"/>
        <v/>
      </c>
      <c r="D20" s="86" t="str">
        <f t="shared" si="3"/>
        <v/>
      </c>
      <c r="E20" s="87" t="str">
        <f t="shared" si="4"/>
        <v/>
      </c>
      <c r="F20" s="87" t="str">
        <f t="shared" si="5"/>
        <v/>
      </c>
      <c r="G20" s="87" t="str">
        <f t="shared" si="6"/>
        <v/>
      </c>
      <c r="H20" s="87" t="str">
        <f t="shared" si="7"/>
        <v/>
      </c>
      <c r="I20" s="82">
        <f t="shared" si="8"/>
        <v>0</v>
      </c>
      <c r="J20" s="8"/>
      <c r="P20" s="1"/>
      <c r="R20" s="25"/>
      <c r="S20" s="2"/>
    </row>
    <row r="21" spans="2:19" ht="15.75" x14ac:dyDescent="0.25">
      <c r="B21" s="87" t="str">
        <f t="shared" si="1"/>
        <v/>
      </c>
      <c r="C21" s="85" t="str">
        <f t="shared" si="2"/>
        <v/>
      </c>
      <c r="D21" s="86" t="str">
        <f t="shared" si="3"/>
        <v/>
      </c>
      <c r="E21" s="87" t="str">
        <f t="shared" si="4"/>
        <v/>
      </c>
      <c r="F21" s="87" t="str">
        <f t="shared" si="5"/>
        <v/>
      </c>
      <c r="G21" s="87" t="str">
        <f t="shared" si="6"/>
        <v/>
      </c>
      <c r="H21" s="87" t="str">
        <f t="shared" si="7"/>
        <v/>
      </c>
      <c r="I21" s="82">
        <f t="shared" si="8"/>
        <v>0</v>
      </c>
      <c r="J21" s="8"/>
      <c r="P21" s="1"/>
      <c r="R21" s="25"/>
      <c r="S21" s="2"/>
    </row>
    <row r="22" spans="2:19" ht="15.75" x14ac:dyDescent="0.25">
      <c r="B22" s="87" t="str">
        <f t="shared" si="1"/>
        <v/>
      </c>
      <c r="C22" s="85" t="str">
        <f t="shared" si="2"/>
        <v/>
      </c>
      <c r="D22" s="86" t="str">
        <f t="shared" si="3"/>
        <v/>
      </c>
      <c r="E22" s="87" t="str">
        <f t="shared" si="4"/>
        <v/>
      </c>
      <c r="F22" s="87" t="str">
        <f t="shared" si="5"/>
        <v/>
      </c>
      <c r="G22" s="87" t="str">
        <f t="shared" si="6"/>
        <v/>
      </c>
      <c r="H22" s="87" t="str">
        <f t="shared" si="7"/>
        <v/>
      </c>
      <c r="I22" s="82">
        <f t="shared" si="8"/>
        <v>0</v>
      </c>
      <c r="J22" s="8"/>
      <c r="P22" s="1"/>
      <c r="R22" s="25"/>
      <c r="S22" s="2"/>
    </row>
    <row r="23" spans="2:19" ht="15.75" x14ac:dyDescent="0.25">
      <c r="B23" s="87" t="str">
        <f t="shared" si="1"/>
        <v/>
      </c>
      <c r="C23" s="85" t="str">
        <f t="shared" si="2"/>
        <v/>
      </c>
      <c r="D23" s="86" t="str">
        <f t="shared" si="3"/>
        <v/>
      </c>
      <c r="E23" s="87" t="str">
        <f t="shared" si="4"/>
        <v/>
      </c>
      <c r="F23" s="87" t="str">
        <f t="shared" si="5"/>
        <v/>
      </c>
      <c r="G23" s="87" t="str">
        <f t="shared" si="6"/>
        <v/>
      </c>
      <c r="H23" s="87" t="str">
        <f t="shared" si="7"/>
        <v/>
      </c>
      <c r="I23" s="82">
        <f t="shared" si="8"/>
        <v>0</v>
      </c>
      <c r="J23" s="9"/>
      <c r="P23" s="1"/>
      <c r="R23" s="25"/>
      <c r="S23" s="2"/>
    </row>
    <row r="24" spans="2:19" x14ac:dyDescent="0.25">
      <c r="B24" s="136" t="s">
        <v>63</v>
      </c>
      <c r="C24" s="137">
        <f>IF(SUM(C18:C23)&lt;=1000,100,(SUMPRODUCT(--(SUM(C18:C23)&gt;{0,10000,80000,250000}),SUM(C18:C23)-{0,10000,80000,250000},{0.1,-0.03,-0.02,-0.02})))</f>
        <v>100</v>
      </c>
      <c r="D24" s="139">
        <f>C24*12</f>
        <v>1200</v>
      </c>
      <c r="E24" s="141">
        <f>C24*12</f>
        <v>1200</v>
      </c>
      <c r="F24" s="142">
        <f>C24*12</f>
        <v>1200</v>
      </c>
      <c r="G24" s="142">
        <f>C24*12</f>
        <v>1200</v>
      </c>
      <c r="H24" s="142">
        <f t="shared" ref="H24" si="9">C24*12</f>
        <v>1200</v>
      </c>
      <c r="I24" s="142">
        <f>SUM(D24:H25)</f>
        <v>6000</v>
      </c>
      <c r="J24" s="1"/>
      <c r="P24" s="1"/>
      <c r="R24" s="25"/>
      <c r="S24" s="2"/>
    </row>
    <row r="25" spans="2:19" ht="15.75" thickBot="1" x14ac:dyDescent="0.3">
      <c r="B25" s="136"/>
      <c r="C25" s="138"/>
      <c r="D25" s="140"/>
      <c r="E25" s="142"/>
      <c r="F25" s="143"/>
      <c r="G25" s="143"/>
      <c r="H25" s="143"/>
      <c r="I25" s="143"/>
      <c r="J25" s="1"/>
      <c r="P25" s="1"/>
      <c r="R25" s="25"/>
      <c r="S25" s="2"/>
    </row>
    <row r="26" spans="2:19" ht="15" customHeight="1" x14ac:dyDescent="0.25">
      <c r="B26" s="88"/>
      <c r="C26" s="89">
        <f t="shared" ref="C26:I26" si="10">SUM(C18:C25)</f>
        <v>100</v>
      </c>
      <c r="D26" s="90">
        <f t="shared" si="10"/>
        <v>1200</v>
      </c>
      <c r="E26" s="91">
        <f t="shared" si="10"/>
        <v>1200</v>
      </c>
      <c r="F26" s="91">
        <f t="shared" si="10"/>
        <v>1200</v>
      </c>
      <c r="G26" s="91">
        <f t="shared" si="10"/>
        <v>1200</v>
      </c>
      <c r="H26" s="91">
        <f t="shared" si="10"/>
        <v>1200</v>
      </c>
      <c r="I26" s="91">
        <f t="shared" si="10"/>
        <v>6000</v>
      </c>
      <c r="J26" s="1"/>
      <c r="P26" s="1"/>
      <c r="R26" s="25"/>
      <c r="S26" s="2"/>
    </row>
    <row r="27" spans="2:19" ht="15.75" customHeight="1" x14ac:dyDescent="0.25">
      <c r="B27" s="1"/>
      <c r="C27" s="1"/>
      <c r="D27" s="1"/>
      <c r="E27" s="1"/>
      <c r="F27" s="1"/>
      <c r="G27" s="1"/>
      <c r="J27" s="1"/>
      <c r="P27" s="1"/>
      <c r="R27" s="25"/>
      <c r="S27" s="2"/>
    </row>
    <row r="28" spans="2:19" x14ac:dyDescent="0.25">
      <c r="J28" s="1"/>
      <c r="P28" s="1"/>
      <c r="R28" s="25"/>
      <c r="S28" s="2"/>
    </row>
    <row r="29" spans="2:19" x14ac:dyDescent="0.25">
      <c r="H29" s="1"/>
      <c r="I29" s="1"/>
      <c r="J29" s="1"/>
      <c r="P29" s="1"/>
      <c r="R29" s="25"/>
      <c r="S29" s="2"/>
    </row>
    <row r="30" spans="2:19" x14ac:dyDescent="0.25">
      <c r="I30" s="1"/>
      <c r="J30" s="1"/>
      <c r="P30" s="1"/>
      <c r="R30" s="25"/>
      <c r="S30" s="2"/>
    </row>
    <row r="31" spans="2:19" x14ac:dyDescent="0.25">
      <c r="I31" s="1"/>
      <c r="J31" s="1"/>
      <c r="P31" s="1"/>
      <c r="R31" s="25"/>
      <c r="S31" s="2"/>
    </row>
    <row r="32" spans="2:19" x14ac:dyDescent="0.25">
      <c r="I32" s="1"/>
      <c r="J32" s="1"/>
      <c r="P32" s="1"/>
      <c r="R32" s="25"/>
      <c r="S32" s="2"/>
    </row>
    <row r="33" spans="18:18" x14ac:dyDescent="0.25">
      <c r="R33" s="25"/>
    </row>
    <row r="34" spans="18:18" x14ac:dyDescent="0.25">
      <c r="R34" s="25"/>
    </row>
    <row r="35" spans="18:18" x14ac:dyDescent="0.25">
      <c r="R35" s="25"/>
    </row>
    <row r="36" spans="18:18" x14ac:dyDescent="0.25">
      <c r="R36" s="25"/>
    </row>
    <row r="37" spans="18:18" x14ac:dyDescent="0.25">
      <c r="R37" s="25"/>
    </row>
    <row r="38" spans="18:18" x14ac:dyDescent="0.25">
      <c r="R38" s="25"/>
    </row>
  </sheetData>
  <sheetProtection algorithmName="SHA-512" hashValue="Jt9PqfKty4hINLZleCaLEK/t5QzyKyx0p/bRi0A1dYvQCr3fsUwzJNr1iO6NIHzWFVOUznEWbUqLGgy4sprrdA==" saltValue="BLzyJ7wEJ5yBbk8RZniyow==" spinCount="100000" sheet="1" objects="1" scenarios="1" selectLockedCells="1"/>
  <mergeCells count="15">
    <mergeCell ref="B2:F2"/>
    <mergeCell ref="S11:T11"/>
    <mergeCell ref="B24:B25"/>
    <mergeCell ref="C24:C25"/>
    <mergeCell ref="D24:D25"/>
    <mergeCell ref="E24:E25"/>
    <mergeCell ref="I24:I25"/>
    <mergeCell ref="F24:F25"/>
    <mergeCell ref="G24:G25"/>
    <mergeCell ref="H24:H25"/>
    <mergeCell ref="B8:F8"/>
    <mergeCell ref="B3:F3"/>
    <mergeCell ref="B4:F4"/>
    <mergeCell ref="B5:F5"/>
    <mergeCell ref="B6:F6"/>
  </mergeCells>
  <dataValidations count="2">
    <dataValidation type="list" allowBlank="1" showInputMessage="1" showErrorMessage="1" sqref="B10:B15">
      <formula1>os</formula1>
    </dataValidation>
    <dataValidation type="list" allowBlank="1" showInputMessage="1" showErrorMessage="1" sqref="C10:C15">
      <formula1>od_instances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showGridLines="0" showRowColHeaders="0" zoomScaleNormal="100" workbookViewId="0">
      <selection activeCell="B9" sqref="B9"/>
    </sheetView>
  </sheetViews>
  <sheetFormatPr defaultRowHeight="15" x14ac:dyDescent="0.25"/>
  <cols>
    <col min="1" max="1" width="3.42578125" customWidth="1"/>
    <col min="2" max="3" width="15.7109375" customWidth="1"/>
    <col min="4" max="4" width="16.5703125" bestFit="1" customWidth="1"/>
    <col min="5" max="9" width="15.7109375" customWidth="1"/>
    <col min="10" max="10" width="8.140625" customWidth="1"/>
    <col min="11" max="11" width="14.42578125" bestFit="1" customWidth="1"/>
    <col min="13" max="13" width="2.28515625" customWidth="1"/>
    <col min="14" max="14" width="15.28515625" bestFit="1" customWidth="1"/>
    <col min="16" max="16" width="2.42578125" customWidth="1"/>
    <col min="17" max="17" width="14.42578125" bestFit="1" customWidth="1"/>
    <col min="19" max="19" width="2.28515625" customWidth="1"/>
    <col min="20" max="20" width="15.28515625" bestFit="1" customWidth="1"/>
  </cols>
  <sheetData>
    <row r="1" spans="2:21" x14ac:dyDescent="0.25">
      <c r="B1" s="40"/>
      <c r="C1" s="40"/>
      <c r="D1" s="40"/>
      <c r="E1" s="40"/>
      <c r="F1" s="40"/>
      <c r="G1" s="40"/>
    </row>
    <row r="2" spans="2:21" ht="15.75" x14ac:dyDescent="0.25">
      <c r="B2" s="132" t="s">
        <v>59</v>
      </c>
      <c r="C2" s="133"/>
      <c r="D2" s="133"/>
      <c r="E2" s="133"/>
      <c r="F2" s="134"/>
      <c r="G2" s="114"/>
    </row>
    <row r="3" spans="2:21" x14ac:dyDescent="0.25">
      <c r="B3" s="147" t="s">
        <v>74</v>
      </c>
      <c r="C3" s="148"/>
      <c r="D3" s="148"/>
      <c r="E3" s="148"/>
      <c r="F3" s="149"/>
      <c r="G3" s="27"/>
    </row>
    <row r="4" spans="2:21" x14ac:dyDescent="0.25">
      <c r="B4" s="147" t="s">
        <v>72</v>
      </c>
      <c r="C4" s="148"/>
      <c r="D4" s="148"/>
      <c r="E4" s="148"/>
      <c r="F4" s="149"/>
      <c r="G4" s="27"/>
    </row>
    <row r="5" spans="2:21" ht="14.25" customHeight="1" x14ac:dyDescent="0.25">
      <c r="B5" s="147" t="s">
        <v>76</v>
      </c>
      <c r="C5" s="148"/>
      <c r="D5" s="148"/>
      <c r="E5" s="148"/>
      <c r="F5" s="149"/>
      <c r="G5" s="27"/>
    </row>
    <row r="6" spans="2:21" x14ac:dyDescent="0.25">
      <c r="B6" s="45"/>
      <c r="C6" s="32"/>
      <c r="D6" s="32"/>
      <c r="E6" s="23"/>
      <c r="F6" s="23"/>
      <c r="G6" s="23"/>
    </row>
    <row r="7" spans="2:21" ht="18.75" customHeight="1" thickBot="1" x14ac:dyDescent="0.3">
      <c r="B7" s="144" t="s">
        <v>66</v>
      </c>
      <c r="C7" s="145"/>
      <c r="D7" s="145"/>
      <c r="E7" s="146"/>
      <c r="O7" s="1"/>
      <c r="P7" s="1"/>
      <c r="Q7" s="1"/>
      <c r="R7" s="1"/>
      <c r="S7" s="1"/>
      <c r="T7" s="1"/>
      <c r="U7" s="1"/>
    </row>
    <row r="8" spans="2:21" ht="34.5" x14ac:dyDescent="0.25">
      <c r="B8" s="41" t="s">
        <v>75</v>
      </c>
      <c r="C8" s="34" t="s">
        <v>69</v>
      </c>
      <c r="D8" s="35" t="s">
        <v>70</v>
      </c>
      <c r="E8" s="44" t="s">
        <v>55</v>
      </c>
    </row>
    <row r="9" spans="2:21" ht="18.75" customHeight="1" x14ac:dyDescent="0.25">
      <c r="B9" s="42"/>
      <c r="C9" s="14"/>
      <c r="D9" s="37"/>
      <c r="E9" s="118" t="str">
        <f t="shared" ref="E9:E14" si="0">IF($B9="Linux",VLOOKUP($C9,nu_cost,2,0),IF($B9="Windows",VLOOKUP($C9,nu_cost,3,0),""))</f>
        <v/>
      </c>
    </row>
    <row r="10" spans="2:21" ht="15.75" x14ac:dyDescent="0.25">
      <c r="B10" s="42"/>
      <c r="C10" s="14"/>
      <c r="D10" s="37"/>
      <c r="E10" s="118" t="str">
        <f t="shared" si="0"/>
        <v/>
      </c>
    </row>
    <row r="11" spans="2:21" ht="15.75" x14ac:dyDescent="0.25">
      <c r="B11" s="42"/>
      <c r="C11" s="14"/>
      <c r="D11" s="37"/>
      <c r="E11" s="118" t="str">
        <f t="shared" si="0"/>
        <v/>
      </c>
    </row>
    <row r="12" spans="2:21" ht="15.75" x14ac:dyDescent="0.25">
      <c r="B12" s="42"/>
      <c r="C12" s="14"/>
      <c r="D12" s="37"/>
      <c r="E12" s="118" t="str">
        <f t="shared" si="0"/>
        <v/>
      </c>
    </row>
    <row r="13" spans="2:21" ht="15.75" x14ac:dyDescent="0.25">
      <c r="B13" s="42"/>
      <c r="C13" s="14"/>
      <c r="D13" s="37"/>
      <c r="E13" s="118" t="str">
        <f t="shared" si="0"/>
        <v/>
      </c>
    </row>
    <row r="14" spans="2:21" ht="16.5" thickBot="1" x14ac:dyDescent="0.3">
      <c r="B14" s="79"/>
      <c r="C14" s="36"/>
      <c r="D14" s="38"/>
      <c r="E14" s="118" t="str">
        <f t="shared" si="0"/>
        <v/>
      </c>
    </row>
    <row r="15" spans="2:21" ht="15.75" x14ac:dyDescent="0.25">
      <c r="B15" s="4"/>
      <c r="C15" s="4"/>
      <c r="D15" s="5"/>
      <c r="E15" s="6"/>
      <c r="F15" s="6"/>
      <c r="G15" s="1"/>
      <c r="H15" s="1"/>
      <c r="I15" s="1"/>
      <c r="J15" s="1"/>
    </row>
    <row r="16" spans="2:21" ht="31.5" x14ac:dyDescent="0.25">
      <c r="B16" s="111" t="s">
        <v>15</v>
      </c>
      <c r="C16" s="112" t="s">
        <v>16</v>
      </c>
      <c r="D16" s="80" t="s">
        <v>3</v>
      </c>
      <c r="E16" s="81" t="s">
        <v>4</v>
      </c>
      <c r="F16" s="81" t="s">
        <v>9</v>
      </c>
      <c r="G16" s="81" t="s">
        <v>10</v>
      </c>
      <c r="H16" s="81" t="s">
        <v>11</v>
      </c>
      <c r="I16" s="81" t="s">
        <v>56</v>
      </c>
      <c r="J16" s="1"/>
    </row>
    <row r="17" spans="2:10" ht="15.75" x14ac:dyDescent="0.25">
      <c r="B17" s="82" t="str">
        <f>IFERROR(E9*((8784/12)),"")</f>
        <v/>
      </c>
      <c r="C17" s="83" t="str">
        <f>IFERROR(B17*D9,"")</f>
        <v/>
      </c>
      <c r="D17" s="84" t="str">
        <f>IFERROR(C17*12,"")</f>
        <v/>
      </c>
      <c r="E17" s="82" t="str">
        <f>IFERROR(C17*12,"")</f>
        <v/>
      </c>
      <c r="F17" s="82" t="str">
        <f>IFERROR(C17*12,"")</f>
        <v/>
      </c>
      <c r="G17" s="82" t="str">
        <f>IFERROR(C17*12,"")</f>
        <v/>
      </c>
      <c r="H17" s="82" t="str">
        <f>IFERROR(C17*12,"")</f>
        <v/>
      </c>
      <c r="I17" s="82">
        <f>SUM(D17:H17)</f>
        <v>0</v>
      </c>
      <c r="J17" s="1"/>
    </row>
    <row r="18" spans="2:10" ht="15.75" x14ac:dyDescent="0.25">
      <c r="B18" s="87" t="str">
        <f t="shared" ref="B18:B22" si="1">IFERROR(E10*((8784/12)),"")</f>
        <v/>
      </c>
      <c r="C18" s="85" t="str">
        <f t="shared" ref="C18:C22" si="2">IFERROR(B18*D10,"")</f>
        <v/>
      </c>
      <c r="D18" s="86" t="str">
        <f t="shared" ref="D18:D22" si="3">IFERROR(C18*12,"")</f>
        <v/>
      </c>
      <c r="E18" s="87" t="str">
        <f t="shared" ref="E18:E22" si="4">IFERROR(C18*12,"")</f>
        <v/>
      </c>
      <c r="F18" s="87" t="str">
        <f t="shared" ref="F18:F22" si="5">IFERROR(C18*12,"")</f>
        <v/>
      </c>
      <c r="G18" s="87" t="str">
        <f t="shared" ref="G18:G22" si="6">IFERROR(C18*12,"")</f>
        <v/>
      </c>
      <c r="H18" s="87" t="str">
        <f t="shared" ref="H18:H22" si="7">IFERROR(C18*12,"")</f>
        <v/>
      </c>
      <c r="I18" s="82">
        <f t="shared" ref="I18:I19" si="8">SUM(D18:H18)</f>
        <v>0</v>
      </c>
      <c r="J18" s="1"/>
    </row>
    <row r="19" spans="2:10" ht="15.75" x14ac:dyDescent="0.25">
      <c r="B19" s="87" t="str">
        <f t="shared" si="1"/>
        <v/>
      </c>
      <c r="C19" s="85" t="str">
        <f t="shared" si="2"/>
        <v/>
      </c>
      <c r="D19" s="86" t="str">
        <f t="shared" si="3"/>
        <v/>
      </c>
      <c r="E19" s="87" t="str">
        <f t="shared" si="4"/>
        <v/>
      </c>
      <c r="F19" s="87" t="str">
        <f t="shared" si="5"/>
        <v/>
      </c>
      <c r="G19" s="87" t="str">
        <f t="shared" si="6"/>
        <v/>
      </c>
      <c r="H19" s="87" t="str">
        <f t="shared" si="7"/>
        <v/>
      </c>
      <c r="I19" s="82">
        <f t="shared" si="8"/>
        <v>0</v>
      </c>
      <c r="J19" s="1"/>
    </row>
    <row r="20" spans="2:10" ht="15.75" x14ac:dyDescent="0.25">
      <c r="B20" s="87" t="str">
        <f t="shared" si="1"/>
        <v/>
      </c>
      <c r="C20" s="85" t="str">
        <f t="shared" si="2"/>
        <v/>
      </c>
      <c r="D20" s="86" t="str">
        <f t="shared" si="3"/>
        <v/>
      </c>
      <c r="E20" s="87" t="str">
        <f t="shared" si="4"/>
        <v/>
      </c>
      <c r="F20" s="87" t="str">
        <f t="shared" si="5"/>
        <v/>
      </c>
      <c r="G20" s="87" t="str">
        <f t="shared" si="6"/>
        <v/>
      </c>
      <c r="H20" s="87" t="str">
        <f t="shared" si="7"/>
        <v/>
      </c>
      <c r="I20" s="82">
        <f>SUM(D20:H20)</f>
        <v>0</v>
      </c>
      <c r="J20" s="1"/>
    </row>
    <row r="21" spans="2:10" ht="15.75" x14ac:dyDescent="0.25">
      <c r="B21" s="87" t="str">
        <f t="shared" si="1"/>
        <v/>
      </c>
      <c r="C21" s="85" t="str">
        <f t="shared" si="2"/>
        <v/>
      </c>
      <c r="D21" s="86" t="str">
        <f t="shared" si="3"/>
        <v/>
      </c>
      <c r="E21" s="87" t="str">
        <f t="shared" si="4"/>
        <v/>
      </c>
      <c r="F21" s="87" t="str">
        <f t="shared" si="5"/>
        <v/>
      </c>
      <c r="G21" s="87" t="str">
        <f t="shared" si="6"/>
        <v/>
      </c>
      <c r="H21" s="87" t="str">
        <f t="shared" si="7"/>
        <v/>
      </c>
      <c r="I21" s="82">
        <f t="shared" ref="I21" si="9">SUM(D21:H21)</f>
        <v>0</v>
      </c>
      <c r="J21" s="1"/>
    </row>
    <row r="22" spans="2:10" ht="15.75" x14ac:dyDescent="0.25">
      <c r="B22" s="87" t="str">
        <f t="shared" si="1"/>
        <v/>
      </c>
      <c r="C22" s="85" t="str">
        <f t="shared" si="2"/>
        <v/>
      </c>
      <c r="D22" s="86" t="str">
        <f t="shared" si="3"/>
        <v/>
      </c>
      <c r="E22" s="87" t="str">
        <f t="shared" si="4"/>
        <v/>
      </c>
      <c r="F22" s="87" t="str">
        <f t="shared" si="5"/>
        <v/>
      </c>
      <c r="G22" s="87" t="str">
        <f t="shared" si="6"/>
        <v/>
      </c>
      <c r="H22" s="87" t="str">
        <f t="shared" si="7"/>
        <v/>
      </c>
      <c r="I22" s="82">
        <f>SUM(D22:H22)</f>
        <v>0</v>
      </c>
      <c r="J22" s="1"/>
    </row>
    <row r="23" spans="2:10" ht="15" customHeight="1" x14ac:dyDescent="0.25">
      <c r="B23" s="136" t="s">
        <v>63</v>
      </c>
      <c r="C23" s="137">
        <f>IF(SUM(C17:C22)&lt;=1000,100,(SUMPRODUCT(--(SUM(C17:C22)&gt;{0,10000,80000,250000}),SUM(C17:C22)-{0,10000,80000,250000},{0.1,-0.03,-0.02,-0.02})))</f>
        <v>100</v>
      </c>
      <c r="D23" s="139">
        <f>C23*12</f>
        <v>1200</v>
      </c>
      <c r="E23" s="141">
        <f>C23*12</f>
        <v>1200</v>
      </c>
      <c r="F23" s="141">
        <f>C23*12</f>
        <v>1200</v>
      </c>
      <c r="G23" s="141">
        <f>C23*12</f>
        <v>1200</v>
      </c>
      <c r="H23" s="141">
        <f>C23*12</f>
        <v>1200</v>
      </c>
      <c r="I23" s="142">
        <f>SUM(D23:H23)</f>
        <v>6000</v>
      </c>
      <c r="J23" s="1"/>
    </row>
    <row r="24" spans="2:10" ht="21.75" customHeight="1" thickBot="1" x14ac:dyDescent="0.3">
      <c r="B24" s="136"/>
      <c r="C24" s="138"/>
      <c r="D24" s="140"/>
      <c r="E24" s="142"/>
      <c r="F24" s="142"/>
      <c r="G24" s="142"/>
      <c r="H24" s="142"/>
      <c r="I24" s="143"/>
      <c r="J24" s="1"/>
    </row>
    <row r="25" spans="2:10" ht="15.75" x14ac:dyDescent="0.25">
      <c r="B25" s="88"/>
      <c r="C25" s="89">
        <f t="shared" ref="C25:I25" si="10">SUM(C17:C24)</f>
        <v>100</v>
      </c>
      <c r="D25" s="90">
        <f t="shared" si="10"/>
        <v>1200</v>
      </c>
      <c r="E25" s="91">
        <f t="shared" si="10"/>
        <v>1200</v>
      </c>
      <c r="F25" s="91">
        <f t="shared" si="10"/>
        <v>1200</v>
      </c>
      <c r="G25" s="91">
        <f t="shared" si="10"/>
        <v>1200</v>
      </c>
      <c r="H25" s="91">
        <f t="shared" si="10"/>
        <v>1200</v>
      </c>
      <c r="I25" s="91">
        <f t="shared" si="10"/>
        <v>6000</v>
      </c>
      <c r="J25" s="1"/>
    </row>
    <row r="26" spans="2:10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5">
      <c r="C27" s="26"/>
      <c r="D27" s="26"/>
      <c r="E27" s="26"/>
      <c r="F27" s="26"/>
      <c r="G27" s="26"/>
      <c r="H27" s="26"/>
      <c r="I27" s="1"/>
      <c r="J27" s="1"/>
    </row>
    <row r="28" spans="2:10" x14ac:dyDescent="0.25">
      <c r="C28" s="27"/>
      <c r="D28" s="27"/>
      <c r="E28" s="27"/>
      <c r="F28" s="27"/>
      <c r="G28" s="27"/>
      <c r="H28" s="27"/>
      <c r="I28" s="1"/>
      <c r="J28" s="1"/>
    </row>
    <row r="29" spans="2:10" x14ac:dyDescent="0.25">
      <c r="C29" s="27"/>
      <c r="D29" s="27"/>
      <c r="E29" s="27"/>
      <c r="F29" s="27"/>
      <c r="G29" s="27"/>
      <c r="H29" s="27"/>
      <c r="I29" s="1"/>
      <c r="J29" s="1"/>
    </row>
    <row r="30" spans="2:10" x14ac:dyDescent="0.25">
      <c r="C30" s="28"/>
      <c r="D30" s="28"/>
      <c r="E30" s="28"/>
      <c r="F30" s="28"/>
      <c r="G30" s="28"/>
      <c r="H30" s="28"/>
    </row>
  </sheetData>
  <sheetProtection algorithmName="SHA-512" hashValue="nJ1v9dF64jeJil6mAjt1CbdruFYSR8FxCeRQn3kydv6P7XFcPLQTBGN2p5VQC1PDFG7KzrPTXskqppPzSCPs+A==" saltValue="W9gmHfy3g/1ggV3Hvv9MXg==" spinCount="100000" sheet="1" objects="1" scenarios="1" selectLockedCells="1"/>
  <mergeCells count="13">
    <mergeCell ref="I23:I24"/>
    <mergeCell ref="H23:H24"/>
    <mergeCell ref="B23:B24"/>
    <mergeCell ref="C23:C24"/>
    <mergeCell ref="D23:D24"/>
    <mergeCell ref="E23:E24"/>
    <mergeCell ref="F23:F24"/>
    <mergeCell ref="G23:G24"/>
    <mergeCell ref="B7:E7"/>
    <mergeCell ref="B2:F2"/>
    <mergeCell ref="B3:F3"/>
    <mergeCell ref="B4:F4"/>
    <mergeCell ref="B5:F5"/>
  </mergeCells>
  <dataValidations count="2">
    <dataValidation type="list" allowBlank="1" showInputMessage="1" showErrorMessage="1" sqref="B9:B14">
      <formula1>os</formula1>
    </dataValidation>
    <dataValidation type="list" allowBlank="1" showInputMessage="1" showErrorMessage="1" sqref="C9:C14">
      <formula1>nu_instances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7"/>
  <sheetViews>
    <sheetView showGridLines="0" showRowColHeaders="0" zoomScaleNormal="100" workbookViewId="0">
      <selection activeCell="B9" sqref="B9"/>
    </sheetView>
  </sheetViews>
  <sheetFormatPr defaultRowHeight="15" x14ac:dyDescent="0.25"/>
  <cols>
    <col min="1" max="1" width="3.140625" customWidth="1"/>
    <col min="2" max="3" width="15.7109375" customWidth="1"/>
    <col min="4" max="4" width="16.140625" customWidth="1"/>
    <col min="5" max="6" width="17.7109375" customWidth="1"/>
    <col min="7" max="8" width="15.7109375" customWidth="1"/>
    <col min="9" max="9" width="15.5703125" customWidth="1"/>
    <col min="10" max="10" width="15.7109375" customWidth="1"/>
    <col min="11" max="11" width="4.7109375" customWidth="1"/>
    <col min="12" max="12" width="14.42578125" bestFit="1" customWidth="1"/>
    <col min="13" max="13" width="9.28515625" bestFit="1" customWidth="1"/>
    <col min="14" max="14" width="8.28515625" bestFit="1" customWidth="1"/>
    <col min="15" max="15" width="2.42578125" customWidth="1"/>
    <col min="16" max="16" width="14.42578125" bestFit="1" customWidth="1"/>
    <col min="17" max="17" width="9.28515625" bestFit="1" customWidth="1"/>
    <col min="18" max="18" width="8.85546875" bestFit="1" customWidth="1"/>
    <col min="19" max="19" width="3.42578125" customWidth="1"/>
    <col min="20" max="20" width="14.42578125" bestFit="1" customWidth="1"/>
    <col min="21" max="22" width="9.28515625" bestFit="1" customWidth="1"/>
    <col min="23" max="23" width="2.42578125" customWidth="1"/>
    <col min="24" max="24" width="15.28515625" bestFit="1" customWidth="1"/>
    <col min="25" max="26" width="9.28515625" bestFit="1" customWidth="1"/>
  </cols>
  <sheetData>
    <row r="2" spans="2:23" ht="15.75" x14ac:dyDescent="0.25">
      <c r="B2" s="132" t="s">
        <v>59</v>
      </c>
      <c r="C2" s="133"/>
      <c r="D2" s="133"/>
      <c r="E2" s="133"/>
      <c r="F2" s="134"/>
      <c r="G2" s="114"/>
    </row>
    <row r="3" spans="2:23" x14ac:dyDescent="0.25">
      <c r="B3" s="147" t="s">
        <v>74</v>
      </c>
      <c r="C3" s="148"/>
      <c r="D3" s="148"/>
      <c r="E3" s="148"/>
      <c r="F3" s="149"/>
      <c r="G3" s="27"/>
    </row>
    <row r="4" spans="2:23" x14ac:dyDescent="0.25">
      <c r="B4" s="147" t="s">
        <v>72</v>
      </c>
      <c r="C4" s="148"/>
      <c r="D4" s="148"/>
      <c r="E4" s="148"/>
      <c r="F4" s="149"/>
      <c r="G4" s="2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2:23" x14ac:dyDescent="0.25">
      <c r="B5" s="147" t="s">
        <v>76</v>
      </c>
      <c r="C5" s="148"/>
      <c r="D5" s="148"/>
      <c r="E5" s="148"/>
      <c r="F5" s="149"/>
      <c r="G5" s="2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x14ac:dyDescent="0.25">
      <c r="B6" s="45"/>
      <c r="C6" s="45"/>
      <c r="D6" s="45"/>
      <c r="E6" s="45"/>
      <c r="F6" s="45"/>
      <c r="G6" s="11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8.75" customHeight="1" thickBot="1" x14ac:dyDescent="0.3">
      <c r="B7" s="144" t="s">
        <v>68</v>
      </c>
      <c r="C7" s="145"/>
      <c r="D7" s="145"/>
      <c r="E7" s="145"/>
      <c r="F7" s="145"/>
      <c r="G7" s="146"/>
      <c r="I7" s="1"/>
      <c r="J7" s="1"/>
      <c r="K7" s="1"/>
    </row>
    <row r="8" spans="2:23" ht="69" x14ac:dyDescent="0.25">
      <c r="B8" s="41" t="s">
        <v>75</v>
      </c>
      <c r="C8" s="34" t="s">
        <v>69</v>
      </c>
      <c r="D8" s="35" t="s">
        <v>70</v>
      </c>
      <c r="E8" s="46" t="s">
        <v>60</v>
      </c>
      <c r="F8" s="33" t="s">
        <v>8</v>
      </c>
      <c r="G8" s="33" t="s">
        <v>58</v>
      </c>
      <c r="I8" s="1"/>
      <c r="J8" s="1"/>
      <c r="K8" s="1"/>
    </row>
    <row r="9" spans="2:23" ht="15.75" x14ac:dyDescent="0.25">
      <c r="B9" s="42"/>
      <c r="C9" s="14"/>
      <c r="D9" s="37"/>
      <c r="E9" s="84" t="str">
        <f t="shared" ref="E9:E14" si="0">IF($B9="Linux",VLOOKUP($C9,pu_costs,4,0),IF($B9="Windows",VLOOKUP($C9,pu_costs,5,0),""))</f>
        <v/>
      </c>
      <c r="F9" s="82">
        <f>IF(SUM(C17:D17)&lt;=1000,100,(SUMPRODUCT(--(SUM(C17:D17)&gt;{0,10000,80000,250000}),SUM(C17:D17)-{0,10000,80000,250000},{0.1,-0.03,-0.02,-0.02})))-C23</f>
        <v>0</v>
      </c>
      <c r="G9" s="94" t="str">
        <f t="shared" ref="G9:G14" si="1">IF($B9="Linux",VLOOKUP($C9,pu_costs,2,0),IF($B9="Windows",VLOOKUP($C9,pu_costs,3,0),""))</f>
        <v/>
      </c>
      <c r="I9" s="1"/>
      <c r="J9" s="1"/>
      <c r="K9" s="1"/>
    </row>
    <row r="10" spans="2:23" ht="15.75" x14ac:dyDescent="0.25">
      <c r="B10" s="42"/>
      <c r="C10" s="14"/>
      <c r="D10" s="37"/>
      <c r="E10" s="86" t="str">
        <f t="shared" si="0"/>
        <v/>
      </c>
      <c r="F10" s="82">
        <f>IF(D10&gt;0,IF(SUM(C18:D18)&lt;=1000,100,(SUMPRODUCT(--(SUM(C18:D18)&gt;{0,10000,80000,250000}),SUM(C18:D18)-{0,10000,80000,250000},{0.1,-0.03,-0.02,-0.02})))-$C$23,0)</f>
        <v>0</v>
      </c>
      <c r="G10" s="94" t="str">
        <f t="shared" si="1"/>
        <v/>
      </c>
      <c r="I10" s="1"/>
      <c r="J10" s="1"/>
      <c r="K10" s="1"/>
    </row>
    <row r="11" spans="2:23" ht="15.75" x14ac:dyDescent="0.25">
      <c r="B11" s="42"/>
      <c r="C11" s="14"/>
      <c r="D11" s="37"/>
      <c r="E11" s="86" t="str">
        <f t="shared" si="0"/>
        <v/>
      </c>
      <c r="F11" s="82">
        <f>IF(D11&gt;0,IF(SUM(C19:D19)&lt;=1000,100,(SUMPRODUCT(--(SUM(C19:D19)&gt;{0,10000,80000,250000}),SUM(C19:D19)-{0,10000,80000,250000},{0.1,-0.03,-0.02,-0.02})))-$C$23,0)</f>
        <v>0</v>
      </c>
      <c r="G11" s="94" t="str">
        <f t="shared" si="1"/>
        <v/>
      </c>
      <c r="I11" s="1"/>
      <c r="J11" s="1"/>
      <c r="K11" s="1"/>
    </row>
    <row r="12" spans="2:23" ht="15.75" x14ac:dyDescent="0.25">
      <c r="B12" s="42"/>
      <c r="C12" s="14"/>
      <c r="D12" s="37"/>
      <c r="E12" s="86" t="str">
        <f t="shared" si="0"/>
        <v/>
      </c>
      <c r="F12" s="82">
        <f>IF(D12&gt;0,IF(SUM(C20:D20)&lt;=1000,100,(SUMPRODUCT(--(SUM(C20:D20)&gt;{0,10000,80000,250000}),SUM(C20:D20)-{0,10000,80000,250000},{0.1,-0.03,-0.02,-0.02})))-$C$23,0)</f>
        <v>0</v>
      </c>
      <c r="G12" s="94" t="str">
        <f t="shared" si="1"/>
        <v/>
      </c>
      <c r="I12" s="1"/>
      <c r="J12" s="1"/>
      <c r="K12" s="1"/>
    </row>
    <row r="13" spans="2:23" ht="15.75" x14ac:dyDescent="0.25">
      <c r="B13" s="42"/>
      <c r="C13" s="14"/>
      <c r="D13" s="37"/>
      <c r="E13" s="86" t="str">
        <f t="shared" si="0"/>
        <v/>
      </c>
      <c r="F13" s="82">
        <f>IF(D13&gt;0,IF(SUM(C21:D21)&lt;=1000,100,(SUMPRODUCT(--(SUM(C21:D21)&gt;{0,10000,80000,250000}),SUM(C21:D21)-{0,10000,80000,250000},{0.1,-0.03,-0.02,-0.02})))-$C$23,0)</f>
        <v>0</v>
      </c>
      <c r="G13" s="94" t="str">
        <f t="shared" si="1"/>
        <v/>
      </c>
      <c r="I13" s="1"/>
      <c r="J13" s="1"/>
      <c r="K13" s="1"/>
    </row>
    <row r="14" spans="2:23" ht="16.5" thickBot="1" x14ac:dyDescent="0.3">
      <c r="B14" s="79"/>
      <c r="C14" s="36"/>
      <c r="D14" s="38"/>
      <c r="E14" s="86" t="str">
        <f t="shared" si="0"/>
        <v/>
      </c>
      <c r="F14" s="82">
        <f>IF(D14&gt;0,IF(SUM(C22:D22)&lt;=1000,100,(SUMPRODUCT(--(SUM(C22:D22)&gt;{0,10000,80000,250000}),SUM(C22:D22)-{0,10000,80000,250000},{0.1,-0.03,-0.02,-0.02})))-$C$23,0)</f>
        <v>0</v>
      </c>
      <c r="G14" s="94" t="str">
        <f t="shared" si="1"/>
        <v/>
      </c>
      <c r="I14" s="1"/>
      <c r="J14" s="1"/>
      <c r="K14" s="1"/>
    </row>
    <row r="15" spans="2:23" ht="15.75" x14ac:dyDescent="0.25">
      <c r="B15" s="29"/>
      <c r="C15" s="29"/>
      <c r="D15" s="30"/>
      <c r="E15" s="16"/>
      <c r="F15" s="15"/>
      <c r="G15" s="11"/>
      <c r="H15" s="3"/>
      <c r="I15" s="1"/>
      <c r="J15" s="1"/>
      <c r="K15" s="1"/>
    </row>
    <row r="16" spans="2:23" ht="31.5" x14ac:dyDescent="0.25">
      <c r="B16" s="113" t="s">
        <v>6</v>
      </c>
      <c r="C16" s="111" t="s">
        <v>5</v>
      </c>
      <c r="D16" s="113" t="s">
        <v>61</v>
      </c>
      <c r="E16" s="95" t="s">
        <v>3</v>
      </c>
      <c r="F16" s="81" t="s">
        <v>4</v>
      </c>
      <c r="G16" s="81" t="s">
        <v>9</v>
      </c>
      <c r="H16" s="81" t="s">
        <v>10</v>
      </c>
      <c r="I16" s="81" t="s">
        <v>11</v>
      </c>
      <c r="J16" s="81" t="s">
        <v>12</v>
      </c>
      <c r="K16" s="1"/>
    </row>
    <row r="17" spans="2:23" ht="15.75" x14ac:dyDescent="0.25">
      <c r="B17" s="96" t="str">
        <f>IFERROR(G9*((8784/12)),"")</f>
        <v/>
      </c>
      <c r="C17" s="82" t="str">
        <f>IFERROR(B17*D9,"")</f>
        <v/>
      </c>
      <c r="D17" s="96" t="str">
        <f>IFERROR(D9*E9,"")</f>
        <v/>
      </c>
      <c r="E17" s="97" t="str">
        <f>IFERROR(D17+(C17*12),"")</f>
        <v/>
      </c>
      <c r="F17" s="82" t="str">
        <f>IFERROR(C17*12,"")</f>
        <v/>
      </c>
      <c r="G17" s="82" t="str">
        <f>IFERROR(C17*12,"")</f>
        <v/>
      </c>
      <c r="H17" s="82" t="str">
        <f>IFERROR(D17+(C17*12),"")</f>
        <v/>
      </c>
      <c r="I17" s="82" t="str">
        <f>IFERROR(C17*12,"")</f>
        <v/>
      </c>
      <c r="J17" s="82">
        <f>SUM(E17:I17)</f>
        <v>0</v>
      </c>
      <c r="K17" s="1"/>
    </row>
    <row r="18" spans="2:23" ht="15.75" x14ac:dyDescent="0.25">
      <c r="B18" s="96" t="str">
        <f>IFERROR(G10*((8784/12)),"")</f>
        <v/>
      </c>
      <c r="C18" s="82" t="str">
        <f>IFERROR(B18*D10,"")</f>
        <v/>
      </c>
      <c r="D18" s="96" t="str">
        <f>IFERROR(D10*E10,"")</f>
        <v/>
      </c>
      <c r="E18" s="97" t="str">
        <f>IFERROR(D18+(C18*12),"")</f>
        <v/>
      </c>
      <c r="F18" s="82" t="str">
        <f>IFERROR(C18*12,"")</f>
        <v/>
      </c>
      <c r="G18" s="87" t="str">
        <f t="shared" ref="G18:G22" si="2">IFERROR(C18*12,"")</f>
        <v/>
      </c>
      <c r="H18" s="87" t="str">
        <f t="shared" ref="H18:H22" si="3">IFERROR(D18+(C18*12),"")</f>
        <v/>
      </c>
      <c r="I18" s="87" t="str">
        <f t="shared" ref="I18:I22" si="4">IFERROR(C18*12,"")</f>
        <v/>
      </c>
      <c r="J18" s="82">
        <f>SUM(E18:I18)</f>
        <v>0</v>
      </c>
      <c r="K18" s="1"/>
    </row>
    <row r="19" spans="2:23" ht="15.75" x14ac:dyDescent="0.25">
      <c r="B19" s="96" t="str">
        <f t="shared" ref="B19:B22" si="5">IFERROR(G11*((8784/12)),"")</f>
        <v/>
      </c>
      <c r="C19" s="87" t="str">
        <f t="shared" ref="C19:C22" si="6">IFERROR(B19*D11,"")</f>
        <v/>
      </c>
      <c r="D19" s="96" t="str">
        <f t="shared" ref="D19:D22" si="7">IFERROR(D11*E11,"")</f>
        <v/>
      </c>
      <c r="E19" s="97" t="str">
        <f t="shared" ref="E19:E22" si="8">IFERROR(D19+(C19*12),"")</f>
        <v/>
      </c>
      <c r="F19" s="87" t="str">
        <f t="shared" ref="F19:F22" si="9">IFERROR(C19*12,"")</f>
        <v/>
      </c>
      <c r="G19" s="87" t="str">
        <f t="shared" si="2"/>
        <v/>
      </c>
      <c r="H19" s="87" t="str">
        <f t="shared" si="3"/>
        <v/>
      </c>
      <c r="I19" s="87" t="str">
        <f t="shared" si="4"/>
        <v/>
      </c>
      <c r="J19" s="82">
        <f>SUM(E19:I19)</f>
        <v>0</v>
      </c>
      <c r="K19" s="1"/>
    </row>
    <row r="20" spans="2:23" ht="15.75" x14ac:dyDescent="0.25">
      <c r="B20" s="96" t="str">
        <f t="shared" si="5"/>
        <v/>
      </c>
      <c r="C20" s="87" t="str">
        <f t="shared" si="6"/>
        <v/>
      </c>
      <c r="D20" s="96" t="str">
        <f t="shared" si="7"/>
        <v/>
      </c>
      <c r="E20" s="97" t="str">
        <f t="shared" si="8"/>
        <v/>
      </c>
      <c r="F20" s="87" t="str">
        <f t="shared" si="9"/>
        <v/>
      </c>
      <c r="G20" s="87" t="str">
        <f t="shared" si="2"/>
        <v/>
      </c>
      <c r="H20" s="87" t="str">
        <f t="shared" si="3"/>
        <v/>
      </c>
      <c r="I20" s="87" t="str">
        <f t="shared" si="4"/>
        <v/>
      </c>
      <c r="J20" s="82">
        <f>SUM(E20:I20)</f>
        <v>0</v>
      </c>
      <c r="K20" s="1"/>
    </row>
    <row r="21" spans="2:23" ht="15.75" x14ac:dyDescent="0.25">
      <c r="B21" s="96" t="str">
        <f t="shared" si="5"/>
        <v/>
      </c>
      <c r="C21" s="87" t="str">
        <f t="shared" si="6"/>
        <v/>
      </c>
      <c r="D21" s="96" t="str">
        <f t="shared" si="7"/>
        <v/>
      </c>
      <c r="E21" s="97" t="str">
        <f t="shared" si="8"/>
        <v/>
      </c>
      <c r="F21" s="87" t="str">
        <f t="shared" si="9"/>
        <v/>
      </c>
      <c r="G21" s="87" t="str">
        <f t="shared" si="2"/>
        <v/>
      </c>
      <c r="H21" s="87" t="str">
        <f t="shared" si="3"/>
        <v/>
      </c>
      <c r="I21" s="87" t="str">
        <f t="shared" si="4"/>
        <v/>
      </c>
      <c r="J21" s="82">
        <f>SUM(E21:I21)</f>
        <v>0</v>
      </c>
      <c r="K21" s="1"/>
    </row>
    <row r="22" spans="2:23" ht="15.75" x14ac:dyDescent="0.25">
      <c r="B22" s="96" t="str">
        <f t="shared" si="5"/>
        <v/>
      </c>
      <c r="C22" s="87" t="str">
        <f t="shared" si="6"/>
        <v/>
      </c>
      <c r="D22" s="96" t="str">
        <f t="shared" si="7"/>
        <v/>
      </c>
      <c r="E22" s="97" t="str">
        <f t="shared" si="8"/>
        <v/>
      </c>
      <c r="F22" s="87" t="str">
        <f t="shared" si="9"/>
        <v/>
      </c>
      <c r="G22" s="87" t="str">
        <f t="shared" si="2"/>
        <v/>
      </c>
      <c r="H22" s="87" t="str">
        <f t="shared" si="3"/>
        <v/>
      </c>
      <c r="I22" s="87" t="str">
        <f t="shared" si="4"/>
        <v/>
      </c>
      <c r="J22" s="82">
        <f t="shared" ref="J22" si="10">SUM(E22:I22)</f>
        <v>0</v>
      </c>
      <c r="K22" s="1"/>
    </row>
    <row r="23" spans="2:23" ht="25.5" x14ac:dyDescent="0.25">
      <c r="B23" s="98" t="s">
        <v>63</v>
      </c>
      <c r="C23" s="99">
        <f>IF(SUM(C17:C22)&lt;=1000,100,(SUMPRODUCT(--(SUM(C17:C22)&gt;{0,10000,80000,250000}),SUM(C17:C22)-{0,10000,80000,250000},{0.1,-0.03,-0.02,-0.02})))</f>
        <v>100</v>
      </c>
      <c r="D23" s="100"/>
      <c r="E23" s="101">
        <f>C23*12</f>
        <v>1200</v>
      </c>
      <c r="F23" s="99">
        <f>C23*12</f>
        <v>1200</v>
      </c>
      <c r="G23" s="99">
        <f>C23*12</f>
        <v>1200</v>
      </c>
      <c r="H23" s="99">
        <f>C23*12</f>
        <v>1200</v>
      </c>
      <c r="I23" s="99">
        <f>C23*12</f>
        <v>1200</v>
      </c>
      <c r="J23" s="82">
        <f>SUM(E23:I23)</f>
        <v>6000</v>
      </c>
      <c r="K23" s="1"/>
    </row>
    <row r="24" spans="2:23" ht="26.25" thickBot="1" x14ac:dyDescent="0.3">
      <c r="B24" s="98" t="s">
        <v>64</v>
      </c>
      <c r="C24" s="102"/>
      <c r="D24" s="103">
        <f>SUM(F9:F14)</f>
        <v>0</v>
      </c>
      <c r="E24" s="101">
        <f>D24</f>
        <v>0</v>
      </c>
      <c r="F24" s="102"/>
      <c r="G24" s="102"/>
      <c r="H24" s="99">
        <f>D24</f>
        <v>0</v>
      </c>
      <c r="I24" s="102"/>
      <c r="J24" s="82">
        <f>SUM(E24:I24)</f>
        <v>0</v>
      </c>
      <c r="K24" s="1"/>
    </row>
    <row r="25" spans="2:23" ht="15.75" x14ac:dyDescent="0.25">
      <c r="B25" s="104"/>
      <c r="C25" s="91">
        <f>SUM(C17:C23)</f>
        <v>100</v>
      </c>
      <c r="D25" s="115">
        <f t="shared" ref="D25" si="11">SUM(D17:D24)</f>
        <v>0</v>
      </c>
      <c r="E25" s="116">
        <f>SUM(E17:E24)</f>
        <v>1200</v>
      </c>
      <c r="F25" s="91">
        <f>SUM(F17:F23)</f>
        <v>1200</v>
      </c>
      <c r="G25" s="91">
        <f>SUM(G17:G23)</f>
        <v>1200</v>
      </c>
      <c r="H25" s="91">
        <f>SUM(H17:H24)</f>
        <v>1200</v>
      </c>
      <c r="I25" s="91">
        <f>SUM(I17:I23)</f>
        <v>1200</v>
      </c>
      <c r="J25" s="91">
        <f>SUM(J17:J24)</f>
        <v>6000</v>
      </c>
      <c r="K25" s="1"/>
    </row>
    <row r="26" spans="2:23" ht="15.75" x14ac:dyDescent="0.25">
      <c r="B26" s="1"/>
      <c r="C26" s="1"/>
      <c r="D26" s="17"/>
      <c r="E26" s="17"/>
      <c r="F26" s="17"/>
      <c r="G26" s="17"/>
      <c r="H26" s="17"/>
      <c r="I26" s="17"/>
      <c r="J26" s="17"/>
      <c r="K26" s="18"/>
    </row>
    <row r="27" spans="2:23" ht="15.75" x14ac:dyDescent="0.25">
      <c r="C27" s="17"/>
      <c r="D27" s="17"/>
      <c r="E27" s="18"/>
    </row>
    <row r="28" spans="2:23" ht="15.75" x14ac:dyDescent="0.25">
      <c r="C28" s="17"/>
      <c r="D28" s="17"/>
      <c r="E28" s="18"/>
    </row>
    <row r="29" spans="2:23" ht="15.75" x14ac:dyDescent="0.25">
      <c r="C29" s="17"/>
      <c r="D29" s="17"/>
      <c r="E29" s="18"/>
    </row>
    <row r="30" spans="2:23" ht="15.75" x14ac:dyDescent="0.25">
      <c r="C30" s="17"/>
      <c r="D30" s="17"/>
      <c r="E30" s="18"/>
    </row>
    <row r="31" spans="2:23" ht="15.75" x14ac:dyDescent="0.25">
      <c r="C31" s="17"/>
      <c r="D31" s="17"/>
      <c r="E31" s="1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23" ht="15.75" x14ac:dyDescent="0.25">
      <c r="B32" s="1"/>
      <c r="C32" s="1"/>
      <c r="J32" s="17"/>
      <c r="K32" s="1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x14ac:dyDescent="0.25">
      <c r="B33" s="1"/>
      <c r="C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x14ac:dyDescent="0.25">
      <c r="B34" s="1"/>
      <c r="C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x14ac:dyDescent="0.25">
      <c r="B35" s="1"/>
      <c r="C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x14ac:dyDescent="0.25">
      <c r="B36" s="1"/>
      <c r="C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x14ac:dyDescent="0.25">
      <c r="B37" s="1"/>
      <c r="C37" s="1"/>
    </row>
  </sheetData>
  <sheetProtection algorithmName="SHA-512" hashValue="wCWrmbltZ2v6RfqBXfNDWG0HcK0VCV28NEZynmuV3eDgTIDhrNPAvlT+/VsaqVZYbIKYCQT3vKtAnbO+tzruFw==" saltValue="JLr1HYJOFA1bwEZjwAJU6g==" spinCount="100000" sheet="1" objects="1" scenarios="1" selectLockedCells="1"/>
  <mergeCells count="5">
    <mergeCell ref="B7:G7"/>
    <mergeCell ref="B2:F2"/>
    <mergeCell ref="B3:F3"/>
    <mergeCell ref="B4:F4"/>
    <mergeCell ref="B5:F5"/>
  </mergeCells>
  <dataValidations count="2">
    <dataValidation type="list" allowBlank="1" showInputMessage="1" showErrorMessage="1" sqref="B9:B14">
      <formula1>os</formula1>
    </dataValidation>
    <dataValidation type="list" allowBlank="1" showInputMessage="1" showErrorMessage="1" sqref="C9:C14">
      <formula1>pu_instances</formula1>
    </dataValidation>
  </dataValidations>
  <pageMargins left="0.7" right="0.7" top="0.75" bottom="0.75" header="0.3" footer="0.3"/>
  <pageSetup orientation="portrait" r:id="rId1"/>
  <ignoredErrors>
    <ignoredError sqref="D25 H25:I2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3"/>
  <sheetViews>
    <sheetView showGridLines="0" showRowColHeaders="0" zoomScaleNormal="100" workbookViewId="0">
      <selection activeCell="B9" sqref="B9"/>
    </sheetView>
  </sheetViews>
  <sheetFormatPr defaultRowHeight="15" x14ac:dyDescent="0.25"/>
  <cols>
    <col min="1" max="1" width="4" customWidth="1"/>
    <col min="2" max="3" width="15.7109375" customWidth="1"/>
    <col min="4" max="4" width="17.7109375" customWidth="1"/>
    <col min="5" max="5" width="15.7109375" customWidth="1"/>
    <col min="6" max="6" width="17.7109375" customWidth="1"/>
    <col min="7" max="10" width="15.7109375" customWidth="1"/>
    <col min="11" max="11" width="4.7109375" customWidth="1"/>
    <col min="12" max="12" width="14.42578125" bestFit="1" customWidth="1"/>
    <col min="13" max="13" width="8.85546875" bestFit="1" customWidth="1"/>
    <col min="14" max="14" width="2.5703125" customWidth="1"/>
    <col min="15" max="15" width="15.28515625" bestFit="1" customWidth="1"/>
    <col min="16" max="16" width="9.28515625" bestFit="1" customWidth="1"/>
    <col min="17" max="17" width="3.28515625" customWidth="1"/>
    <col min="18" max="18" width="14.42578125" bestFit="1" customWidth="1"/>
    <col min="19" max="19" width="8.140625" bestFit="1" customWidth="1"/>
    <col min="20" max="20" width="2.28515625" customWidth="1"/>
    <col min="21" max="21" width="15.28515625" bestFit="1" customWidth="1"/>
    <col min="22" max="22" width="9.28515625" bestFit="1" customWidth="1"/>
  </cols>
  <sheetData>
    <row r="2" spans="2:22" ht="15.75" x14ac:dyDescent="0.25">
      <c r="B2" s="132" t="s">
        <v>59</v>
      </c>
      <c r="C2" s="133"/>
      <c r="D2" s="133"/>
      <c r="E2" s="133"/>
      <c r="F2" s="134"/>
      <c r="G2" s="114"/>
    </row>
    <row r="3" spans="2:22" x14ac:dyDescent="0.25">
      <c r="B3" s="147" t="s">
        <v>74</v>
      </c>
      <c r="C3" s="148"/>
      <c r="D3" s="148"/>
      <c r="E3" s="148"/>
      <c r="F3" s="149"/>
      <c r="G3" s="27"/>
    </row>
    <row r="4" spans="2:22" x14ac:dyDescent="0.25">
      <c r="B4" s="147" t="s">
        <v>72</v>
      </c>
      <c r="C4" s="148"/>
      <c r="D4" s="148"/>
      <c r="E4" s="148"/>
      <c r="F4" s="149"/>
      <c r="G4" s="27"/>
    </row>
    <row r="5" spans="2:22" x14ac:dyDescent="0.25">
      <c r="B5" s="147" t="s">
        <v>76</v>
      </c>
      <c r="C5" s="148"/>
      <c r="D5" s="148"/>
      <c r="E5" s="148"/>
      <c r="F5" s="149"/>
      <c r="G5" s="2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2" x14ac:dyDescent="0.25">
      <c r="B6" s="23"/>
      <c r="C6" s="23"/>
      <c r="D6" s="23"/>
      <c r="E6" s="23"/>
      <c r="F6" s="23"/>
      <c r="G6" s="2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2" ht="18.75" customHeight="1" thickBot="1" x14ac:dyDescent="0.3">
      <c r="B7" s="144" t="s">
        <v>67</v>
      </c>
      <c r="C7" s="145"/>
      <c r="D7" s="145"/>
      <c r="E7" s="145"/>
      <c r="F7" s="14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2" ht="63" x14ac:dyDescent="0.25">
      <c r="B8" s="47" t="s">
        <v>75</v>
      </c>
      <c r="C8" s="48" t="s">
        <v>69</v>
      </c>
      <c r="D8" s="31" t="s">
        <v>70</v>
      </c>
      <c r="E8" s="21" t="s">
        <v>7</v>
      </c>
      <c r="F8" s="12" t="s">
        <v>8</v>
      </c>
    </row>
    <row r="9" spans="2:22" ht="15.75" x14ac:dyDescent="0.25">
      <c r="B9" s="42"/>
      <c r="C9" s="14"/>
      <c r="D9" s="37"/>
      <c r="E9" s="84" t="str">
        <f t="shared" ref="E9:E14" si="0">IF($B9="Linux",VLOOKUP($C9,au_costs,2,0),IF($B9="Windows",VLOOKUP($C9,au_costs,3,0),""))</f>
        <v/>
      </c>
      <c r="F9" s="82">
        <f>IF(SUM(C17:D17)&lt;=1000,100,(SUMPRODUCT(--(SUM(C17:D17)&gt;{0,10000,80000,250000}),SUM(C17:D17)-{0,10000,80000,250000},{0.1,-0.03,-0.02,-0.02})))-C23</f>
        <v>0</v>
      </c>
    </row>
    <row r="10" spans="2:22" ht="15.75" x14ac:dyDescent="0.25">
      <c r="B10" s="42"/>
      <c r="C10" s="14"/>
      <c r="D10" s="37"/>
      <c r="E10" s="86" t="str">
        <f t="shared" si="0"/>
        <v/>
      </c>
      <c r="F10" s="82">
        <f>IF(D10&gt;0,IF(SUM(C18:D18)&lt;=1000,100,(SUMPRODUCT(--(SUM(C18:D18)&gt;{0,10000,80000,250000}),SUM(C18:D18)-{0,10000,80000,250000},{0.1,-0.03,-0.02,-0.02})))-$C$23,0)</f>
        <v>0</v>
      </c>
    </row>
    <row r="11" spans="2:22" ht="15.75" x14ac:dyDescent="0.25">
      <c r="B11" s="42"/>
      <c r="C11" s="14"/>
      <c r="D11" s="37"/>
      <c r="E11" s="86" t="str">
        <f t="shared" si="0"/>
        <v/>
      </c>
      <c r="F11" s="82">
        <f>IF(D11&gt;0,IF(SUM(C19:D19)&lt;=1000,100,(SUMPRODUCT(--(SUM(C19:D19)&gt;{0,10000,80000,250000}),SUM(C19:D19)-{0,10000,80000,250000},{0.1,-0.03,-0.02,-0.02})))-$C$23,0)</f>
        <v>0</v>
      </c>
    </row>
    <row r="12" spans="2:22" ht="15.75" x14ac:dyDescent="0.25">
      <c r="B12" s="42"/>
      <c r="C12" s="14"/>
      <c r="D12" s="37"/>
      <c r="E12" s="86" t="str">
        <f t="shared" si="0"/>
        <v/>
      </c>
      <c r="F12" s="82">
        <f>IF(D12&gt;0,IF(SUM(C20:D20)&lt;=1000,100,(SUMPRODUCT(--(SUM(C20:D20)&gt;{0,10000,80000,250000}),SUM(C20:D20)-{0,10000,80000,250000},{0.1,-0.03,-0.02,-0.02})))-$C$23,0)</f>
        <v>0</v>
      </c>
    </row>
    <row r="13" spans="2:22" ht="15.75" x14ac:dyDescent="0.25">
      <c r="B13" s="42"/>
      <c r="C13" s="14"/>
      <c r="D13" s="37"/>
      <c r="E13" s="86" t="str">
        <f t="shared" si="0"/>
        <v/>
      </c>
      <c r="F13" s="82">
        <f>IF(D13&gt;0,IF(SUM(C21:D21)&lt;=1000,100,(SUMPRODUCT(--(SUM(C21:D21)&gt;{0,10000,80000,250000}),SUM(C21:D21)-{0,10000,80000,250000},{0.1,-0.03,-0.02,-0.02})))-$C$23,0)</f>
        <v>0</v>
      </c>
    </row>
    <row r="14" spans="2:22" ht="16.5" thickBot="1" x14ac:dyDescent="0.3">
      <c r="B14" s="79"/>
      <c r="C14" s="36"/>
      <c r="D14" s="38"/>
      <c r="E14" s="86" t="str">
        <f t="shared" si="0"/>
        <v/>
      </c>
      <c r="F14" s="82">
        <f>IF(D14&gt;0,IF(SUM(C22:D22)&lt;=1000,100,(SUMPRODUCT(--(SUM(C22:D22)&gt;{0,10000,80000,250000}),SUM(C22:D22)-{0,10000,80000,250000},{0.1,-0.03,-0.02,-0.02})))-$C$23,0)</f>
        <v>0</v>
      </c>
    </row>
    <row r="15" spans="2:22" x14ac:dyDescent="0.25">
      <c r="B15" s="1"/>
      <c r="C15" s="1"/>
      <c r="D15" s="1"/>
      <c r="E15" s="1"/>
      <c r="F15" s="1"/>
      <c r="G15" s="1"/>
      <c r="H15" s="1"/>
      <c r="I15" s="1"/>
    </row>
    <row r="16" spans="2:22" ht="31.5" x14ac:dyDescent="0.25">
      <c r="B16" s="106"/>
      <c r="C16" s="111" t="s">
        <v>5</v>
      </c>
      <c r="D16" s="113" t="s">
        <v>62</v>
      </c>
      <c r="E16" s="95" t="s">
        <v>3</v>
      </c>
      <c r="F16" s="81" t="s">
        <v>4</v>
      </c>
      <c r="G16" s="81" t="s">
        <v>9</v>
      </c>
      <c r="H16" s="81" t="s">
        <v>10</v>
      </c>
      <c r="I16" s="81" t="s">
        <v>11</v>
      </c>
      <c r="J16" s="81" t="s">
        <v>12</v>
      </c>
      <c r="K16" s="1"/>
    </row>
    <row r="17" spans="2:22" ht="15.75" x14ac:dyDescent="0.25">
      <c r="B17" s="19"/>
      <c r="C17" s="107">
        <v>0</v>
      </c>
      <c r="D17" s="96" t="str">
        <f>IFERROR(D9*E9,"")</f>
        <v/>
      </c>
      <c r="E17" s="97" t="str">
        <f>IFERROR(D17+(C17*12),"")</f>
        <v/>
      </c>
      <c r="F17" s="82">
        <f>C17*12</f>
        <v>0</v>
      </c>
      <c r="G17" s="82">
        <f>C17*12</f>
        <v>0</v>
      </c>
      <c r="H17" s="82" t="str">
        <f>IFERROR(D17+(C17*12),"")</f>
        <v/>
      </c>
      <c r="I17" s="82">
        <f>C17*12</f>
        <v>0</v>
      </c>
      <c r="J17" s="82">
        <f t="shared" ref="J17:J24" si="1">SUM(E17:I17)</f>
        <v>0</v>
      </c>
    </row>
    <row r="18" spans="2:22" ht="15.75" x14ac:dyDescent="0.25">
      <c r="B18" s="19"/>
      <c r="C18" s="107">
        <v>0</v>
      </c>
      <c r="D18" s="96" t="str">
        <f t="shared" ref="D18:D22" si="2">IFERROR(D10*E10,"")</f>
        <v/>
      </c>
      <c r="E18" s="97" t="str">
        <f t="shared" ref="E18:E22" si="3">IFERROR(D18+(C18*12),"")</f>
        <v/>
      </c>
      <c r="F18" s="82">
        <f>C18*12</f>
        <v>0</v>
      </c>
      <c r="G18" s="82">
        <f>C18*12</f>
        <v>0</v>
      </c>
      <c r="H18" s="87" t="str">
        <f t="shared" ref="H18:H22" si="4">IFERROR(D18+(C18*12),"")</f>
        <v/>
      </c>
      <c r="I18" s="82">
        <f>C18*12</f>
        <v>0</v>
      </c>
      <c r="J18" s="82">
        <f t="shared" si="1"/>
        <v>0</v>
      </c>
    </row>
    <row r="19" spans="2:22" ht="15.75" x14ac:dyDescent="0.25">
      <c r="B19" s="19"/>
      <c r="C19" s="107">
        <v>0</v>
      </c>
      <c r="D19" s="96" t="str">
        <f t="shared" si="2"/>
        <v/>
      </c>
      <c r="E19" s="97" t="str">
        <f t="shared" si="3"/>
        <v/>
      </c>
      <c r="F19" s="82">
        <f>C19*12</f>
        <v>0</v>
      </c>
      <c r="G19" s="82">
        <f>C19*12</f>
        <v>0</v>
      </c>
      <c r="H19" s="87" t="str">
        <f t="shared" si="4"/>
        <v/>
      </c>
      <c r="I19" s="82">
        <f>C19*12</f>
        <v>0</v>
      </c>
      <c r="J19" s="82">
        <f t="shared" si="1"/>
        <v>0</v>
      </c>
    </row>
    <row r="20" spans="2:22" ht="15.75" x14ac:dyDescent="0.25">
      <c r="B20" s="19"/>
      <c r="C20" s="107">
        <v>0</v>
      </c>
      <c r="D20" s="96" t="str">
        <f t="shared" si="2"/>
        <v/>
      </c>
      <c r="E20" s="97" t="str">
        <f t="shared" si="3"/>
        <v/>
      </c>
      <c r="F20" s="82">
        <f>C20*12</f>
        <v>0</v>
      </c>
      <c r="G20" s="82">
        <f>C20*12</f>
        <v>0</v>
      </c>
      <c r="H20" s="87" t="str">
        <f t="shared" si="4"/>
        <v/>
      </c>
      <c r="I20" s="82">
        <f>C20*12</f>
        <v>0</v>
      </c>
      <c r="J20" s="82">
        <f t="shared" si="1"/>
        <v>0</v>
      </c>
    </row>
    <row r="21" spans="2:22" ht="15.75" x14ac:dyDescent="0.25">
      <c r="B21" s="19"/>
      <c r="C21" s="107">
        <v>0</v>
      </c>
      <c r="D21" s="96" t="str">
        <f t="shared" si="2"/>
        <v/>
      </c>
      <c r="E21" s="97" t="str">
        <f t="shared" si="3"/>
        <v/>
      </c>
      <c r="F21" s="82">
        <f t="shared" ref="F21:F22" si="5">C21*12</f>
        <v>0</v>
      </c>
      <c r="G21" s="82">
        <f t="shared" ref="G21:G22" si="6">C21*12</f>
        <v>0</v>
      </c>
      <c r="H21" s="87" t="str">
        <f t="shared" si="4"/>
        <v/>
      </c>
      <c r="I21" s="82">
        <f t="shared" ref="I21:I22" si="7">C21*12</f>
        <v>0</v>
      </c>
      <c r="J21" s="82">
        <f t="shared" si="1"/>
        <v>0</v>
      </c>
    </row>
    <row r="22" spans="2:22" ht="15.75" x14ac:dyDescent="0.25">
      <c r="B22" s="19"/>
      <c r="C22" s="107">
        <v>0</v>
      </c>
      <c r="D22" s="96" t="str">
        <f t="shared" si="2"/>
        <v/>
      </c>
      <c r="E22" s="97" t="str">
        <f t="shared" si="3"/>
        <v/>
      </c>
      <c r="F22" s="82">
        <f t="shared" si="5"/>
        <v>0</v>
      </c>
      <c r="G22" s="82">
        <f t="shared" si="6"/>
        <v>0</v>
      </c>
      <c r="H22" s="87" t="str">
        <f t="shared" si="4"/>
        <v/>
      </c>
      <c r="I22" s="82">
        <f t="shared" si="7"/>
        <v>0</v>
      </c>
      <c r="J22" s="82">
        <f t="shared" si="1"/>
        <v>0</v>
      </c>
    </row>
    <row r="23" spans="2:22" ht="25.5" x14ac:dyDescent="0.25">
      <c r="B23" s="10" t="s">
        <v>63</v>
      </c>
      <c r="C23" s="99">
        <f>IF(SUM(C17:C22)&lt;=1000,100,(SUMPRODUCT(--(SUM(C17:C22)&gt;{0,10000,80000,250000}),SUM(C17:C22)-{0,10000,80000,250000},{0.1,-0.03,-0.02,-0.02})))</f>
        <v>100</v>
      </c>
      <c r="D23" s="108"/>
      <c r="E23" s="101">
        <f>C23*12</f>
        <v>1200</v>
      </c>
      <c r="F23" s="99">
        <f>C23*12</f>
        <v>1200</v>
      </c>
      <c r="G23" s="99">
        <f>C23*12</f>
        <v>1200</v>
      </c>
      <c r="H23" s="99">
        <f>C23*12</f>
        <v>1200</v>
      </c>
      <c r="I23" s="99">
        <f>C23*12</f>
        <v>1200</v>
      </c>
      <c r="J23" s="82">
        <f t="shared" si="1"/>
        <v>6000</v>
      </c>
    </row>
    <row r="24" spans="2:22" ht="26.25" thickBot="1" x14ac:dyDescent="0.3">
      <c r="B24" s="20" t="s">
        <v>65</v>
      </c>
      <c r="C24" s="109"/>
      <c r="D24" s="103">
        <f>SUM(F9:F14)</f>
        <v>0</v>
      </c>
      <c r="E24" s="110">
        <f>D24</f>
        <v>0</v>
      </c>
      <c r="F24" s="109"/>
      <c r="G24" s="109"/>
      <c r="H24" s="99">
        <f>D24</f>
        <v>0</v>
      </c>
      <c r="I24" s="109"/>
      <c r="J24" s="99">
        <f t="shared" si="1"/>
        <v>0</v>
      </c>
    </row>
    <row r="25" spans="2:22" ht="15.75" x14ac:dyDescent="0.25">
      <c r="B25" s="1"/>
      <c r="C25" s="105">
        <f>SUM(C17:C23)</f>
        <v>100</v>
      </c>
      <c r="D25" s="105">
        <f>SUM(D17:D24)</f>
        <v>0</v>
      </c>
      <c r="E25" s="105">
        <f>SUM(E17:E24)</f>
        <v>1200</v>
      </c>
      <c r="F25" s="105">
        <f>SUM(F17:F23)</f>
        <v>1200</v>
      </c>
      <c r="G25" s="105">
        <f>SUM(G17:G23)</f>
        <v>1200</v>
      </c>
      <c r="H25" s="105">
        <f>SUM(H17:H24)</f>
        <v>1200</v>
      </c>
      <c r="I25" s="105">
        <f>SUM(I17:I23)</f>
        <v>1200</v>
      </c>
      <c r="J25" s="105">
        <f>SUM(J17:J24)</f>
        <v>6000</v>
      </c>
      <c r="K25" s="1"/>
    </row>
    <row r="26" spans="2:22" x14ac:dyDescent="0.25">
      <c r="B26" s="1"/>
      <c r="C26" s="1"/>
      <c r="D26" s="1"/>
      <c r="E26" s="1"/>
      <c r="F26" s="1"/>
      <c r="G26" s="1"/>
      <c r="H26" s="1"/>
      <c r="I26" s="1"/>
      <c r="K26" s="1"/>
    </row>
    <row r="27" spans="2:22" x14ac:dyDescent="0.25">
      <c r="D27" s="26"/>
      <c r="E27" s="26"/>
      <c r="F27" s="26"/>
      <c r="G27" s="26"/>
      <c r="H27" s="26"/>
      <c r="I27" s="26"/>
      <c r="J27" s="1"/>
      <c r="K27" s="1"/>
    </row>
    <row r="28" spans="2:22" x14ac:dyDescent="0.25">
      <c r="D28" s="27"/>
      <c r="E28" s="27"/>
      <c r="F28" s="27"/>
      <c r="G28" s="27"/>
      <c r="H28" s="27"/>
      <c r="I28" s="27"/>
      <c r="J28" s="1"/>
      <c r="K28" s="1"/>
    </row>
    <row r="29" spans="2:22" x14ac:dyDescent="0.25">
      <c r="D29" s="27"/>
      <c r="E29" s="27"/>
      <c r="F29" s="27"/>
      <c r="G29" s="27"/>
      <c r="H29" s="27"/>
      <c r="I29" s="27"/>
      <c r="J29" s="1"/>
      <c r="K29" s="1"/>
    </row>
    <row r="30" spans="2:22" x14ac:dyDescent="0.25">
      <c r="D30" s="27"/>
      <c r="E30" s="27"/>
      <c r="F30" s="27"/>
      <c r="G30" s="27"/>
      <c r="H30" s="27"/>
      <c r="I30" s="2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x14ac:dyDescent="0.25">
      <c r="B31" s="1"/>
      <c r="C31" s="1"/>
      <c r="D31" s="39"/>
      <c r="E31" s="39"/>
      <c r="F31" s="39"/>
      <c r="G31" s="39"/>
      <c r="H31" s="39"/>
      <c r="I31" s="3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x14ac:dyDescent="0.25">
      <c r="B32" s="1"/>
      <c r="C32" s="1"/>
      <c r="D32" s="40"/>
      <c r="E32" s="40"/>
      <c r="F32" s="40"/>
      <c r="G32" s="40"/>
      <c r="H32" s="40"/>
      <c r="I32" s="4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x14ac:dyDescent="0.25">
      <c r="B33" s="1"/>
      <c r="C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x14ac:dyDescent="0.25">
      <c r="B34" s="1"/>
      <c r="C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x14ac:dyDescent="0.25">
      <c r="B35" s="1"/>
      <c r="C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x14ac:dyDescent="0.25">
      <c r="B36" s="1"/>
      <c r="C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x14ac:dyDescent="0.25">
      <c r="B37" s="1"/>
      <c r="C37" s="1"/>
      <c r="D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x14ac:dyDescent="0.25">
      <c r="B38" s="1"/>
      <c r="C38" s="1"/>
      <c r="D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x14ac:dyDescent="0.25">
      <c r="B39" s="1"/>
      <c r="C39" s="1"/>
      <c r="D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x14ac:dyDescent="0.25">
      <c r="B40" s="1"/>
      <c r="C40" s="1"/>
      <c r="D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x14ac:dyDescent="0.25">
      <c r="B41" s="1"/>
      <c r="C41" s="1"/>
      <c r="D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x14ac:dyDescent="0.25">
      <c r="B42" s="1"/>
      <c r="C42" s="1"/>
      <c r="D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22" x14ac:dyDescent="0.25">
      <c r="H53" s="1"/>
      <c r="I53" s="1"/>
      <c r="J53" s="1"/>
    </row>
  </sheetData>
  <sheetProtection algorithmName="SHA-512" hashValue="K6XPLZUSubkGwkSTpTOzVvphYfazMeylpjk4k1Kxyof0ahMZINSvu+iKy3faUExVK09kW5RhEHXY1pMWDKxGCQ==" saltValue="mbDK51LMDc6PxB1fvXxrfA==" spinCount="100000" sheet="1" objects="1" scenarios="1" selectLockedCells="1"/>
  <mergeCells count="5">
    <mergeCell ref="B7:F7"/>
    <mergeCell ref="B2:F2"/>
    <mergeCell ref="B3:F3"/>
    <mergeCell ref="B4:F4"/>
    <mergeCell ref="B5:F5"/>
  </mergeCells>
  <dataValidations count="2">
    <dataValidation type="list" allowBlank="1" showInputMessage="1" showErrorMessage="1" sqref="B9:B14">
      <formula1>os</formula1>
    </dataValidation>
    <dataValidation type="list" allowBlank="1" showInputMessage="1" showErrorMessage="1" sqref="C9:C14">
      <formula1>au_instances</formula1>
    </dataValidation>
  </dataValidations>
  <pageMargins left="0.7" right="0.7" top="0.75" bottom="0.75" header="0.3" footer="0.3"/>
  <pageSetup orientation="portrait" r:id="rId1"/>
  <ignoredErrors>
    <ignoredError sqref="H25:I2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showGridLines="0" zoomScale="80" zoomScaleNormal="80" workbookViewId="0">
      <selection activeCell="U13" sqref="U13"/>
    </sheetView>
  </sheetViews>
  <sheetFormatPr defaultRowHeight="15" x14ac:dyDescent="0.25"/>
  <cols>
    <col min="1" max="1" width="24.7109375" style="40" customWidth="1"/>
    <col min="2" max="2" width="9" style="40" customWidth="1"/>
    <col min="3" max="5" width="14.7109375" bestFit="1" customWidth="1"/>
    <col min="6" max="6" width="9.28515625" style="56" customWidth="1"/>
    <col min="7" max="7" width="13.5703125" customWidth="1"/>
    <col min="8" max="9" width="14.140625" bestFit="1" customWidth="1"/>
    <col min="10" max="10" width="5.7109375" style="40" customWidth="1"/>
    <col min="11" max="11" width="17.5703125" customWidth="1"/>
    <col min="12" max="12" width="18.42578125" bestFit="1" customWidth="1"/>
    <col min="13" max="13" width="17.85546875" customWidth="1"/>
    <col min="14" max="14" width="20.28515625" bestFit="1" customWidth="1"/>
    <col min="15" max="15" width="19.7109375" customWidth="1"/>
    <col min="16" max="16" width="6.140625" style="40" customWidth="1"/>
    <col min="17" max="17" width="20" customWidth="1"/>
    <col min="18" max="19" width="20.28515625" bestFit="1" customWidth="1"/>
    <col min="21" max="21" width="19.7109375" customWidth="1"/>
    <col min="22" max="22" width="12.5703125" customWidth="1"/>
  </cols>
  <sheetData>
    <row r="1" spans="1:25" s="49" customFormat="1" ht="69.75" customHeight="1" x14ac:dyDescent="0.25">
      <c r="A1" s="75" t="s">
        <v>88</v>
      </c>
      <c r="B1" s="74"/>
      <c r="C1" s="73" t="s">
        <v>87</v>
      </c>
      <c r="D1" s="73" t="s">
        <v>89</v>
      </c>
      <c r="E1" s="73" t="s">
        <v>90</v>
      </c>
      <c r="F1" s="57"/>
      <c r="G1" s="73" t="s">
        <v>94</v>
      </c>
      <c r="H1" s="73" t="s">
        <v>81</v>
      </c>
      <c r="I1" s="73" t="s">
        <v>80</v>
      </c>
      <c r="J1" s="57"/>
      <c r="K1" s="73" t="s">
        <v>92</v>
      </c>
      <c r="L1" s="73" t="s">
        <v>83</v>
      </c>
      <c r="M1" s="73" t="s">
        <v>84</v>
      </c>
      <c r="N1" s="73" t="s">
        <v>82</v>
      </c>
      <c r="O1" s="73" t="s">
        <v>91</v>
      </c>
      <c r="P1" s="57"/>
      <c r="Q1" s="72" t="s">
        <v>93</v>
      </c>
      <c r="R1" s="72" t="s">
        <v>85</v>
      </c>
      <c r="S1" s="72" t="s">
        <v>86</v>
      </c>
      <c r="T1" s="51"/>
      <c r="W1" s="50"/>
      <c r="X1" s="50"/>
      <c r="Y1" s="50"/>
    </row>
    <row r="2" spans="1:25" x14ac:dyDescent="0.25">
      <c r="A2" s="76" t="s">
        <v>79</v>
      </c>
      <c r="B2" s="39"/>
      <c r="C2" s="66" t="s">
        <v>46</v>
      </c>
      <c r="D2" s="67">
        <v>0.13</v>
      </c>
      <c r="E2" s="67">
        <v>0.21</v>
      </c>
      <c r="F2" s="55"/>
      <c r="G2" s="66" t="s">
        <v>46</v>
      </c>
      <c r="H2" s="67">
        <v>9.0751366120218599E-2</v>
      </c>
      <c r="I2" s="67">
        <v>0.17851092896174861</v>
      </c>
      <c r="J2" s="55"/>
      <c r="K2" s="63" t="s">
        <v>46</v>
      </c>
      <c r="L2" s="64">
        <v>2.7923497267759563E-2</v>
      </c>
      <c r="M2" s="64">
        <v>9.4740437158469942E-2</v>
      </c>
      <c r="N2" s="65">
        <v>631</v>
      </c>
      <c r="O2" s="65">
        <v>739</v>
      </c>
      <c r="P2" s="58"/>
      <c r="Q2" s="59" t="s">
        <v>46</v>
      </c>
      <c r="R2" s="65">
        <v>1284</v>
      </c>
      <c r="S2" s="60">
        <v>3041</v>
      </c>
      <c r="T2" s="1"/>
      <c r="W2" s="2"/>
    </row>
    <row r="3" spans="1:25" x14ac:dyDescent="0.25">
      <c r="A3" s="76" t="s">
        <v>78</v>
      </c>
      <c r="B3" s="39"/>
      <c r="C3" s="66" t="s">
        <v>47</v>
      </c>
      <c r="D3" s="67">
        <v>0.52</v>
      </c>
      <c r="E3" s="67">
        <v>0.84</v>
      </c>
      <c r="F3" s="54"/>
      <c r="G3" s="66" t="s">
        <v>47</v>
      </c>
      <c r="H3" s="67">
        <v>0.36300546448087434</v>
      </c>
      <c r="I3" s="67">
        <v>0.71703551912568309</v>
      </c>
      <c r="J3" s="55"/>
      <c r="K3" s="66" t="s">
        <v>47</v>
      </c>
      <c r="L3" s="67">
        <v>0.11169398907103825</v>
      </c>
      <c r="M3" s="67">
        <v>0.38095628415300548</v>
      </c>
      <c r="N3" s="68">
        <v>2524</v>
      </c>
      <c r="O3" s="68">
        <v>2962</v>
      </c>
      <c r="P3" s="58"/>
      <c r="Q3" s="59" t="s">
        <v>47</v>
      </c>
      <c r="R3" s="68">
        <v>5139</v>
      </c>
      <c r="S3" s="60">
        <v>12221</v>
      </c>
      <c r="T3" s="1"/>
      <c r="W3" s="2"/>
    </row>
    <row r="4" spans="1:25" x14ac:dyDescent="0.25">
      <c r="A4" s="39"/>
      <c r="B4" s="39"/>
      <c r="C4" s="66" t="s">
        <v>14</v>
      </c>
      <c r="D4" s="67">
        <v>0.42</v>
      </c>
      <c r="E4" s="67">
        <v>0.75200819672131103</v>
      </c>
      <c r="F4" s="54"/>
      <c r="G4" s="66" t="s">
        <v>14</v>
      </c>
      <c r="H4" s="67">
        <v>0.29120218579235002</v>
      </c>
      <c r="I4" s="67">
        <v>0.65520491803278702</v>
      </c>
      <c r="J4" s="55"/>
      <c r="K4" s="66" t="s">
        <v>14</v>
      </c>
      <c r="L4" s="67">
        <v>8.9754098360655746E-2</v>
      </c>
      <c r="M4" s="67">
        <v>0.3580191256830601</v>
      </c>
      <c r="N4" s="68">
        <v>2031</v>
      </c>
      <c r="O4" s="68">
        <v>2784</v>
      </c>
      <c r="P4" s="58"/>
      <c r="Q4" s="59" t="s">
        <v>14</v>
      </c>
      <c r="R4" s="68">
        <v>4132</v>
      </c>
      <c r="S4" s="60">
        <v>11485</v>
      </c>
      <c r="T4" s="1"/>
      <c r="W4" s="2"/>
    </row>
    <row r="5" spans="1:25" x14ac:dyDescent="0.25">
      <c r="A5" s="39"/>
      <c r="B5" s="39"/>
      <c r="C5" s="66" t="s">
        <v>32</v>
      </c>
      <c r="D5" s="67">
        <v>0.84</v>
      </c>
      <c r="E5" s="67">
        <v>1.5040027322404372</v>
      </c>
      <c r="F5" s="54"/>
      <c r="G5" s="66" t="s">
        <v>32</v>
      </c>
      <c r="H5" s="67">
        <v>0.58240437158469904</v>
      </c>
      <c r="I5" s="67">
        <v>1.31340163934426</v>
      </c>
      <c r="J5" s="55"/>
      <c r="K5" s="66" t="s">
        <v>32</v>
      </c>
      <c r="L5" s="67">
        <v>0.17950819672131149</v>
      </c>
      <c r="M5" s="67">
        <v>0.7160382513661202</v>
      </c>
      <c r="N5" s="68">
        <v>4063</v>
      </c>
      <c r="O5" s="68">
        <v>5561</v>
      </c>
      <c r="P5" s="58"/>
      <c r="Q5" s="59" t="s">
        <v>32</v>
      </c>
      <c r="R5" s="68">
        <v>8265</v>
      </c>
      <c r="S5" s="60">
        <v>22964</v>
      </c>
      <c r="T5" s="1"/>
      <c r="W5" s="2"/>
    </row>
    <row r="6" spans="1:25" x14ac:dyDescent="0.25">
      <c r="A6" s="39"/>
      <c r="B6" s="39"/>
      <c r="C6" s="66" t="s">
        <v>1</v>
      </c>
      <c r="D6" s="67">
        <v>1.68</v>
      </c>
      <c r="E6" s="67">
        <v>3.00800546448087</v>
      </c>
      <c r="F6" s="54"/>
      <c r="G6" s="66" t="s">
        <v>1</v>
      </c>
      <c r="H6" s="67">
        <v>1.164808743169399</v>
      </c>
      <c r="I6" s="67">
        <v>2.6238114754098398</v>
      </c>
      <c r="J6" s="55"/>
      <c r="K6" s="66" t="s">
        <v>1</v>
      </c>
      <c r="L6" s="67">
        <v>0.3580191256830601</v>
      </c>
      <c r="M6" s="67">
        <v>1.4300819672131146</v>
      </c>
      <c r="N6" s="68">
        <v>8126</v>
      </c>
      <c r="O6" s="68">
        <v>11116</v>
      </c>
      <c r="P6" s="58"/>
      <c r="Q6" s="59" t="s">
        <v>1</v>
      </c>
      <c r="R6" s="68">
        <v>16506</v>
      </c>
      <c r="S6" s="60">
        <v>45873</v>
      </c>
      <c r="T6" s="1"/>
      <c r="W6" s="2"/>
    </row>
    <row r="7" spans="1:25" x14ac:dyDescent="0.25">
      <c r="A7" s="39"/>
      <c r="B7" s="39"/>
      <c r="C7" s="66" t="s">
        <v>30</v>
      </c>
      <c r="D7" s="67">
        <v>0.105</v>
      </c>
      <c r="E7" s="67">
        <v>0.18800546448087432</v>
      </c>
      <c r="F7" s="54"/>
      <c r="G7" s="66" t="s">
        <v>30</v>
      </c>
      <c r="H7" s="67">
        <v>7.2800546448087394E-2</v>
      </c>
      <c r="I7" s="67">
        <v>0.164549180327869</v>
      </c>
      <c r="J7" s="55"/>
      <c r="K7" s="66" t="s">
        <v>30</v>
      </c>
      <c r="L7" s="67">
        <v>2.1939890710382513E-2</v>
      </c>
      <c r="M7" s="67">
        <v>8.8756830601092893E-2</v>
      </c>
      <c r="N7" s="68">
        <v>508</v>
      </c>
      <c r="O7" s="68">
        <v>689</v>
      </c>
      <c r="P7" s="58"/>
      <c r="Q7" s="59" t="s">
        <v>30</v>
      </c>
      <c r="R7" s="68">
        <v>1020</v>
      </c>
      <c r="S7" s="60">
        <v>2846</v>
      </c>
      <c r="T7" s="1"/>
      <c r="W7" s="2"/>
    </row>
    <row r="8" spans="1:25" x14ac:dyDescent="0.25">
      <c r="A8" s="39"/>
      <c r="B8" s="39"/>
      <c r="C8" s="66" t="s">
        <v>31</v>
      </c>
      <c r="D8" s="67">
        <v>0.21</v>
      </c>
      <c r="E8" s="67">
        <v>0.37601092896174898</v>
      </c>
      <c r="F8" s="54"/>
      <c r="G8" s="66" t="s">
        <v>31</v>
      </c>
      <c r="H8" s="67">
        <v>0.14560109289617487</v>
      </c>
      <c r="I8" s="67">
        <v>0.32810109289617484</v>
      </c>
      <c r="J8" s="55"/>
      <c r="K8" s="66" t="s">
        <v>31</v>
      </c>
      <c r="L8" s="67">
        <v>4.4877049180327873E-2</v>
      </c>
      <c r="M8" s="67">
        <v>0.17950819672131149</v>
      </c>
      <c r="N8" s="68">
        <v>1016</v>
      </c>
      <c r="O8" s="68">
        <v>1395</v>
      </c>
      <c r="P8" s="58"/>
      <c r="Q8" s="59" t="s">
        <v>31</v>
      </c>
      <c r="R8" s="68">
        <v>2066</v>
      </c>
      <c r="S8" s="60">
        <v>5758</v>
      </c>
      <c r="T8" s="1"/>
      <c r="W8" s="2"/>
    </row>
    <row r="9" spans="1:25" x14ac:dyDescent="0.25">
      <c r="A9" s="39"/>
      <c r="B9" s="39"/>
      <c r="C9" s="66" t="s">
        <v>27</v>
      </c>
      <c r="D9" s="67">
        <v>0.46400273224043714</v>
      </c>
      <c r="E9" s="67">
        <v>0.79601092896174896</v>
      </c>
      <c r="F9" s="54"/>
      <c r="G9" s="66" t="s">
        <v>27</v>
      </c>
      <c r="H9" s="67">
        <v>0.343060109289617</v>
      </c>
      <c r="I9" s="67">
        <v>0.70706284153005472</v>
      </c>
      <c r="J9" s="55"/>
      <c r="K9" s="66" t="s">
        <v>27</v>
      </c>
      <c r="L9" s="67">
        <v>9.174863387978141E-2</v>
      </c>
      <c r="M9" s="67">
        <v>0.23934426229508196</v>
      </c>
      <c r="N9" s="68">
        <v>2388</v>
      </c>
      <c r="O9" s="68">
        <v>6314</v>
      </c>
      <c r="P9" s="58"/>
      <c r="Q9" s="59" t="s">
        <v>27</v>
      </c>
      <c r="R9" s="68">
        <v>4516</v>
      </c>
      <c r="S9" s="60">
        <v>11864</v>
      </c>
      <c r="T9" s="1"/>
      <c r="W9" s="2"/>
    </row>
    <row r="10" spans="1:25" x14ac:dyDescent="0.25">
      <c r="A10" s="39"/>
      <c r="B10" s="39"/>
      <c r="C10" s="66" t="s">
        <v>28</v>
      </c>
      <c r="D10" s="67">
        <v>0.87336065573770483</v>
      </c>
      <c r="E10" s="67">
        <v>1.5920081967213113</v>
      </c>
      <c r="F10" s="54"/>
      <c r="G10" s="66" t="s">
        <v>28</v>
      </c>
      <c r="H10" s="67">
        <v>0.686120218579235</v>
      </c>
      <c r="I10" s="67">
        <v>1.4161202185792348</v>
      </c>
      <c r="J10" s="55"/>
      <c r="K10" s="66" t="s">
        <v>28</v>
      </c>
      <c r="L10" s="67">
        <f>L9/732</f>
        <v>1.2533966377019319E-4</v>
      </c>
      <c r="M10" s="67">
        <v>0.47868852459016392</v>
      </c>
      <c r="N10" s="68">
        <v>4776</v>
      </c>
      <c r="O10" s="68">
        <v>12624</v>
      </c>
      <c r="P10" s="58"/>
      <c r="Q10" s="59" t="s">
        <v>28</v>
      </c>
      <c r="R10" s="68">
        <v>9032</v>
      </c>
      <c r="S10" s="60">
        <v>23724</v>
      </c>
      <c r="T10" s="1"/>
      <c r="W10" s="2"/>
    </row>
    <row r="11" spans="1:25" x14ac:dyDescent="0.25">
      <c r="A11" s="39"/>
      <c r="B11" s="39"/>
      <c r="C11" s="66" t="s">
        <v>29</v>
      </c>
      <c r="D11" s="67">
        <v>1.8560109289617486</v>
      </c>
      <c r="E11" s="67">
        <v>3.1840027322404372</v>
      </c>
      <c r="F11" s="54"/>
      <c r="G11" s="66" t="s">
        <v>29</v>
      </c>
      <c r="H11" s="67">
        <v>1.37224043715847</v>
      </c>
      <c r="I11" s="67">
        <v>2.8302459016393402</v>
      </c>
      <c r="J11" s="55"/>
      <c r="K11" s="66" t="s">
        <v>29</v>
      </c>
      <c r="L11" s="67">
        <v>0.36699453551912564</v>
      </c>
      <c r="M11" s="67">
        <v>0.95737704918032784</v>
      </c>
      <c r="N11" s="68">
        <v>9552</v>
      </c>
      <c r="O11" s="68">
        <v>25232</v>
      </c>
      <c r="P11" s="58"/>
      <c r="Q11" s="59" t="s">
        <v>29</v>
      </c>
      <c r="R11" s="68">
        <v>18064</v>
      </c>
      <c r="S11" s="60">
        <v>47433</v>
      </c>
      <c r="T11" s="1"/>
      <c r="W11" s="2"/>
    </row>
    <row r="12" spans="1:25" x14ac:dyDescent="0.25">
      <c r="A12" s="39"/>
      <c r="B12" s="39"/>
      <c r="C12" s="66" t="s">
        <v>25</v>
      </c>
      <c r="D12" s="67">
        <v>0.11601092896174864</v>
      </c>
      <c r="E12" s="67">
        <v>0.19900273224043713</v>
      </c>
      <c r="F12" s="54"/>
      <c r="G12" s="66" t="s">
        <v>25</v>
      </c>
      <c r="H12" s="67">
        <v>8.5765027322404375E-2</v>
      </c>
      <c r="I12" s="67">
        <v>0.17751366120218601</v>
      </c>
      <c r="J12" s="55"/>
      <c r="K12" s="66" t="s">
        <v>25</v>
      </c>
      <c r="L12" s="67">
        <v>2.2937158469945401E-2</v>
      </c>
      <c r="M12" s="67">
        <v>5.983606557377049E-2</v>
      </c>
      <c r="N12" s="68">
        <v>597</v>
      </c>
      <c r="O12" s="68">
        <v>1572</v>
      </c>
      <c r="P12" s="58"/>
      <c r="Q12" s="59" t="s">
        <v>25</v>
      </c>
      <c r="R12" s="68">
        <v>1129</v>
      </c>
      <c r="S12" s="60">
        <v>2960</v>
      </c>
      <c r="T12" s="1"/>
      <c r="W12" s="2"/>
    </row>
    <row r="13" spans="1:25" x14ac:dyDescent="0.25">
      <c r="A13" s="39"/>
      <c r="B13" s="39"/>
      <c r="C13" s="66" t="s">
        <v>26</v>
      </c>
      <c r="D13" s="67">
        <v>0.23200819672131148</v>
      </c>
      <c r="E13" s="67">
        <v>0.39800546448087426</v>
      </c>
      <c r="F13" s="54"/>
      <c r="G13" s="66" t="s">
        <v>26</v>
      </c>
      <c r="H13" s="67">
        <v>0.171530054644809</v>
      </c>
      <c r="I13" s="67">
        <v>0.35303278688524592</v>
      </c>
      <c r="J13" s="55"/>
      <c r="K13" s="66" t="s">
        <v>26</v>
      </c>
      <c r="L13" s="67">
        <v>4.5874316939890705E-2</v>
      </c>
      <c r="M13" s="67">
        <v>0.11967213114754098</v>
      </c>
      <c r="N13" s="68">
        <v>1194</v>
      </c>
      <c r="O13" s="68">
        <v>3165</v>
      </c>
      <c r="P13" s="58"/>
      <c r="Q13" s="59" t="s">
        <v>26</v>
      </c>
      <c r="R13" s="68">
        <v>2258</v>
      </c>
      <c r="S13" s="60">
        <v>5939</v>
      </c>
      <c r="T13" s="1"/>
      <c r="W13" s="2"/>
    </row>
    <row r="14" spans="1:25" x14ac:dyDescent="0.25">
      <c r="A14" s="39"/>
      <c r="B14" s="39"/>
      <c r="C14" s="66" t="s">
        <v>48</v>
      </c>
      <c r="D14" s="67">
        <v>2</v>
      </c>
      <c r="E14" s="67">
        <v>2.57</v>
      </c>
      <c r="F14" s="54"/>
      <c r="G14" s="66" t="s">
        <v>48</v>
      </c>
      <c r="H14" s="67">
        <v>1.0870218579234974</v>
      </c>
      <c r="I14" s="67">
        <v>1.3323497267759563</v>
      </c>
      <c r="J14" s="55"/>
      <c r="K14" s="66" t="s">
        <v>48</v>
      </c>
      <c r="L14" s="67">
        <v>0.36001366120218575</v>
      </c>
      <c r="M14" s="67">
        <v>0.56943989071038248</v>
      </c>
      <c r="N14" s="68">
        <v>7670</v>
      </c>
      <c r="O14" s="68">
        <v>7670</v>
      </c>
      <c r="P14" s="58"/>
      <c r="Q14" s="59" t="s">
        <v>48</v>
      </c>
      <c r="R14" s="68">
        <v>16127</v>
      </c>
      <c r="S14" s="60">
        <v>21315</v>
      </c>
      <c r="T14" s="1"/>
      <c r="W14" s="2"/>
    </row>
    <row r="15" spans="1:25" x14ac:dyDescent="0.25">
      <c r="A15" s="39"/>
      <c r="B15" s="39"/>
      <c r="C15" s="66" t="s">
        <v>49</v>
      </c>
      <c r="D15" s="67">
        <v>2.1</v>
      </c>
      <c r="E15" s="67">
        <v>2.6</v>
      </c>
      <c r="F15" s="54"/>
      <c r="G15" s="66" t="s">
        <v>53</v>
      </c>
      <c r="H15" s="67">
        <v>1.68438524590164</v>
      </c>
      <c r="I15" s="67">
        <v>2.071325136612022</v>
      </c>
      <c r="J15" s="55"/>
      <c r="K15" s="66" t="s">
        <v>53</v>
      </c>
      <c r="L15" s="67">
        <v>0.48866120218579234</v>
      </c>
      <c r="M15" s="67">
        <v>0.81875683060109294</v>
      </c>
      <c r="N15" s="68">
        <v>10880</v>
      </c>
      <c r="O15" s="68">
        <v>10880</v>
      </c>
      <c r="P15" s="58"/>
      <c r="Q15" s="59" t="s">
        <v>53</v>
      </c>
      <c r="R15" s="68">
        <v>22331</v>
      </c>
      <c r="S15" s="60">
        <v>30509</v>
      </c>
      <c r="T15" s="1"/>
      <c r="W15" s="2"/>
    </row>
    <row r="16" spans="1:25" x14ac:dyDescent="0.25">
      <c r="A16" s="39"/>
      <c r="B16" s="39"/>
      <c r="C16" s="66" t="s">
        <v>53</v>
      </c>
      <c r="D16" s="67">
        <v>3.5</v>
      </c>
      <c r="E16" s="67">
        <v>3.8310109289617489</v>
      </c>
      <c r="F16" s="54"/>
      <c r="G16" s="66" t="s">
        <v>33</v>
      </c>
      <c r="H16" s="67">
        <v>0.47270491803278686</v>
      </c>
      <c r="I16" s="67">
        <v>0.60933060109289616</v>
      </c>
      <c r="J16" s="55"/>
      <c r="K16" s="66" t="s">
        <v>33</v>
      </c>
      <c r="L16" s="67">
        <v>5.983606557377049E-2</v>
      </c>
      <c r="M16" s="67">
        <v>0.14560109289617487</v>
      </c>
      <c r="N16" s="68">
        <v>6307</v>
      </c>
      <c r="O16" s="68">
        <v>7131</v>
      </c>
      <c r="P16" s="58"/>
      <c r="Q16" s="59" t="s">
        <v>33</v>
      </c>
      <c r="R16" s="68">
        <v>7410</v>
      </c>
      <c r="S16" s="60">
        <v>10310</v>
      </c>
      <c r="T16" s="1"/>
      <c r="W16" s="2"/>
    </row>
    <row r="17" spans="1:23" x14ac:dyDescent="0.25">
      <c r="A17" s="39"/>
      <c r="B17" s="39"/>
      <c r="C17" s="66" t="s">
        <v>33</v>
      </c>
      <c r="D17" s="67">
        <v>0.65</v>
      </c>
      <c r="E17" s="67">
        <v>0.76700819672131149</v>
      </c>
      <c r="F17" s="54"/>
      <c r="G17" s="66" t="s">
        <v>54</v>
      </c>
      <c r="H17" s="67">
        <v>1.6933606557376999</v>
      </c>
      <c r="I17" s="67">
        <v>2.2538251366120199</v>
      </c>
      <c r="J17" s="55"/>
      <c r="K17" s="66" t="s">
        <v>54</v>
      </c>
      <c r="L17" s="67">
        <v>0.48068306010928963</v>
      </c>
      <c r="M17" s="67">
        <v>0.95937158469945349</v>
      </c>
      <c r="N17" s="68">
        <v>10960</v>
      </c>
      <c r="O17" s="68">
        <v>10960</v>
      </c>
      <c r="P17" s="58"/>
      <c r="Q17" s="59" t="s">
        <v>54</v>
      </c>
      <c r="R17" s="68">
        <v>22209</v>
      </c>
      <c r="S17" s="60">
        <v>34067</v>
      </c>
      <c r="T17" s="1"/>
      <c r="W17" s="2"/>
    </row>
    <row r="18" spans="1:23" x14ac:dyDescent="0.25">
      <c r="A18" s="39"/>
      <c r="B18" s="39"/>
      <c r="C18" s="66" t="s">
        <v>54</v>
      </c>
      <c r="D18" s="67">
        <v>3.0999999999999996</v>
      </c>
      <c r="E18" s="67">
        <v>3.58</v>
      </c>
      <c r="F18" s="54"/>
      <c r="G18" s="66" t="s">
        <v>41</v>
      </c>
      <c r="H18" s="67">
        <v>2.5669672131147498</v>
      </c>
      <c r="I18" s="67">
        <v>2.9529098360655701</v>
      </c>
      <c r="J18" s="55"/>
      <c r="K18" s="66" t="s">
        <v>41</v>
      </c>
      <c r="L18" s="67">
        <v>0.75792349726775954</v>
      </c>
      <c r="M18" s="67">
        <v>1.08801912568306</v>
      </c>
      <c r="N18" s="68">
        <v>16924</v>
      </c>
      <c r="O18" s="68">
        <v>16924</v>
      </c>
      <c r="P18" s="58"/>
      <c r="Q18" s="59" t="s">
        <v>41</v>
      </c>
      <c r="R18" s="68">
        <v>34682</v>
      </c>
      <c r="S18" s="60">
        <v>42860</v>
      </c>
      <c r="T18" s="1"/>
      <c r="W18" s="2"/>
    </row>
    <row r="19" spans="1:23" x14ac:dyDescent="0.25">
      <c r="A19" s="39"/>
      <c r="B19" s="39"/>
      <c r="C19" s="66" t="s">
        <v>41</v>
      </c>
      <c r="D19" s="67">
        <v>4.5999999999999996</v>
      </c>
      <c r="E19" s="67">
        <v>4.931010928961749</v>
      </c>
      <c r="F19" s="54"/>
      <c r="G19" s="66" t="s">
        <v>39</v>
      </c>
      <c r="H19" s="67">
        <v>0.84568306010928995</v>
      </c>
      <c r="I19" s="67">
        <v>1.1279098360655737</v>
      </c>
      <c r="J19" s="55"/>
      <c r="K19" s="66" t="s">
        <v>39</v>
      </c>
      <c r="L19" s="67">
        <v>0.24034153005464481</v>
      </c>
      <c r="M19" s="67">
        <v>0.47968579234972675</v>
      </c>
      <c r="N19" s="68">
        <v>5480</v>
      </c>
      <c r="O19" s="68">
        <v>5480</v>
      </c>
      <c r="P19" s="58"/>
      <c r="Q19" s="59" t="s">
        <v>39</v>
      </c>
      <c r="R19" s="68">
        <v>11104</v>
      </c>
      <c r="S19" s="60">
        <v>17033</v>
      </c>
      <c r="T19" s="1"/>
      <c r="W19" s="2"/>
    </row>
    <row r="20" spans="1:23" x14ac:dyDescent="0.25">
      <c r="A20" s="39"/>
      <c r="B20" s="39"/>
      <c r="C20" s="66" t="s">
        <v>39</v>
      </c>
      <c r="D20" s="67">
        <v>1.7049999999999998</v>
      </c>
      <c r="E20" s="67">
        <v>1.94601092896175</v>
      </c>
      <c r="F20" s="54"/>
      <c r="G20" s="66" t="s">
        <v>40</v>
      </c>
      <c r="H20" s="67">
        <v>1.6913661202185799</v>
      </c>
      <c r="I20" s="67">
        <v>2.2538251366120199</v>
      </c>
      <c r="J20" s="55"/>
      <c r="K20" s="66" t="s">
        <v>40</v>
      </c>
      <c r="L20" s="67">
        <v>0.48068306010928963</v>
      </c>
      <c r="M20" s="67">
        <v>0.95937158469945349</v>
      </c>
      <c r="N20" s="68">
        <v>10960</v>
      </c>
      <c r="O20" s="68">
        <v>10960</v>
      </c>
      <c r="P20" s="58"/>
      <c r="Q20" s="59" t="s">
        <v>40</v>
      </c>
      <c r="R20" s="68">
        <v>22209</v>
      </c>
      <c r="S20" s="60">
        <v>34067</v>
      </c>
      <c r="T20" s="1"/>
      <c r="W20" s="2"/>
    </row>
    <row r="21" spans="1:23" x14ac:dyDescent="0.25">
      <c r="A21" s="39"/>
      <c r="B21" s="39"/>
      <c r="C21" s="66" t="s">
        <v>40</v>
      </c>
      <c r="D21" s="67">
        <v>3.4099999999999997</v>
      </c>
      <c r="E21" s="67">
        <v>3.8910109289617485</v>
      </c>
      <c r="F21" s="54"/>
      <c r="G21" s="66" t="s">
        <v>2</v>
      </c>
      <c r="H21" s="67">
        <v>3.3827322404371585</v>
      </c>
      <c r="I21" s="67">
        <v>4.5086475409836062</v>
      </c>
      <c r="J21" s="55"/>
      <c r="K21" s="66" t="s">
        <v>2</v>
      </c>
      <c r="L21" s="67">
        <v>0.96136612021857926</v>
      </c>
      <c r="M21" s="67">
        <v>1.918743169398907</v>
      </c>
      <c r="N21" s="68">
        <v>21920</v>
      </c>
      <c r="O21" s="68">
        <v>21920</v>
      </c>
      <c r="P21" s="58"/>
      <c r="Q21" s="59" t="s">
        <v>2</v>
      </c>
      <c r="R21" s="68">
        <v>44418</v>
      </c>
      <c r="S21" s="60">
        <v>68134</v>
      </c>
      <c r="T21" s="1"/>
      <c r="W21" s="2"/>
    </row>
    <row r="22" spans="1:23" x14ac:dyDescent="0.25">
      <c r="A22" s="39"/>
      <c r="B22" s="39"/>
      <c r="C22" s="66" t="s">
        <v>2</v>
      </c>
      <c r="D22" s="67">
        <v>6.82</v>
      </c>
      <c r="E22" s="67">
        <v>7.7820081967213115</v>
      </c>
      <c r="F22" s="54"/>
      <c r="G22" s="66" t="s">
        <v>38</v>
      </c>
      <c r="H22" s="67">
        <v>0.42284153005464498</v>
      </c>
      <c r="I22" s="67">
        <v>0.56345628415300542</v>
      </c>
      <c r="J22" s="55"/>
      <c r="K22" s="66" t="s">
        <v>38</v>
      </c>
      <c r="L22" s="67">
        <v>0.12066939890710382</v>
      </c>
      <c r="M22" s="67">
        <v>0.24034153005464481</v>
      </c>
      <c r="N22" s="68">
        <v>2740</v>
      </c>
      <c r="O22" s="68">
        <v>2740</v>
      </c>
      <c r="P22" s="58"/>
      <c r="Q22" s="59" t="s">
        <v>38</v>
      </c>
      <c r="R22" s="68">
        <v>5564</v>
      </c>
      <c r="S22" s="60">
        <v>8529</v>
      </c>
      <c r="T22" s="1"/>
      <c r="W22" s="2"/>
    </row>
    <row r="23" spans="1:23" x14ac:dyDescent="0.25">
      <c r="A23" s="39"/>
      <c r="B23" s="39"/>
      <c r="C23" s="66" t="s">
        <v>38</v>
      </c>
      <c r="D23" s="67">
        <v>0.85300546448087433</v>
      </c>
      <c r="E23" s="67">
        <v>0.97300546448087433</v>
      </c>
      <c r="F23" s="54"/>
      <c r="G23" s="66" t="s">
        <v>44</v>
      </c>
      <c r="H23" s="67">
        <v>0.111693989071038</v>
      </c>
      <c r="I23" s="67">
        <v>0.23136612021857925</v>
      </c>
      <c r="J23" s="55"/>
      <c r="K23" s="66" t="s">
        <v>44</v>
      </c>
      <c r="L23" s="67">
        <v>3.3907103825136613E-2</v>
      </c>
      <c r="M23" s="67">
        <v>0.11568306010928962</v>
      </c>
      <c r="N23" s="68">
        <v>750</v>
      </c>
      <c r="O23" s="68">
        <v>1052</v>
      </c>
      <c r="P23" s="58"/>
      <c r="Q23" s="59" t="s">
        <v>44</v>
      </c>
      <c r="R23" s="68">
        <v>1544</v>
      </c>
      <c r="S23" s="60">
        <v>3854</v>
      </c>
    </row>
    <row r="24" spans="1:23" x14ac:dyDescent="0.25">
      <c r="A24" s="39"/>
      <c r="B24" s="39"/>
      <c r="C24" s="66" t="s">
        <v>44</v>
      </c>
      <c r="D24" s="67">
        <v>0.17499999999999999</v>
      </c>
      <c r="E24" s="67">
        <v>0.29900273224043716</v>
      </c>
      <c r="F24" s="54"/>
      <c r="G24" s="66" t="s">
        <v>43</v>
      </c>
      <c r="H24" s="67">
        <v>5.5846994535519126E-2</v>
      </c>
      <c r="I24" s="67">
        <v>0.11468579234972678</v>
      </c>
      <c r="J24" s="55"/>
      <c r="K24" s="66" t="s">
        <v>43</v>
      </c>
      <c r="L24" s="67">
        <v>1.6953551912568306E-2</v>
      </c>
      <c r="M24" s="67">
        <v>5.6844262295081965E-2</v>
      </c>
      <c r="N24" s="68">
        <v>375</v>
      </c>
      <c r="O24" s="68">
        <v>519</v>
      </c>
      <c r="P24" s="58"/>
      <c r="Q24" s="59" t="s">
        <v>43</v>
      </c>
      <c r="R24" s="68">
        <v>772</v>
      </c>
      <c r="S24" s="60">
        <v>1896</v>
      </c>
    </row>
    <row r="25" spans="1:23" x14ac:dyDescent="0.25">
      <c r="A25" s="39"/>
      <c r="B25" s="39"/>
      <c r="C25" s="66" t="s">
        <v>43</v>
      </c>
      <c r="D25" s="67">
        <v>8.7008196721311507E-2</v>
      </c>
      <c r="E25" s="67">
        <v>0.149002732240437</v>
      </c>
      <c r="F25" s="54"/>
      <c r="G25" s="66" t="s">
        <v>42</v>
      </c>
      <c r="H25" s="67">
        <v>2.7923497267759563E-2</v>
      </c>
      <c r="I25" s="67">
        <v>5.6844262295081965E-2</v>
      </c>
      <c r="J25" s="55"/>
      <c r="K25" s="66" t="s">
        <v>42</v>
      </c>
      <c r="L25" s="67">
        <v>8.9754098360655746E-3</v>
      </c>
      <c r="M25" s="67">
        <v>2.8920765027322406E-2</v>
      </c>
      <c r="N25" s="68">
        <v>188</v>
      </c>
      <c r="O25" s="68">
        <v>259</v>
      </c>
      <c r="P25" s="58"/>
      <c r="Q25" s="59" t="s">
        <v>42</v>
      </c>
      <c r="R25" s="68">
        <v>399</v>
      </c>
      <c r="S25" s="60">
        <v>960</v>
      </c>
    </row>
    <row r="26" spans="1:23" x14ac:dyDescent="0.25">
      <c r="A26" s="39"/>
      <c r="B26" s="39"/>
      <c r="C26" s="66" t="s">
        <v>42</v>
      </c>
      <c r="D26" s="67">
        <v>4.4002732240437159E-2</v>
      </c>
      <c r="E26" s="67">
        <v>7.4999999999999997E-2</v>
      </c>
      <c r="F26" s="54"/>
      <c r="G26" s="66" t="s">
        <v>45</v>
      </c>
      <c r="H26" s="67">
        <v>0.2233879781420765</v>
      </c>
      <c r="I26" s="67">
        <v>0.46372950819672132</v>
      </c>
      <c r="J26" s="55"/>
      <c r="K26" s="66" t="s">
        <v>45</v>
      </c>
      <c r="L26" s="67">
        <v>6.6816939890710372E-2</v>
      </c>
      <c r="M26" s="67">
        <v>0.22937158469945357</v>
      </c>
      <c r="N26" s="68">
        <v>1501</v>
      </c>
      <c r="O26" s="68">
        <v>2089</v>
      </c>
      <c r="P26" s="58"/>
      <c r="Q26" s="59" t="s">
        <v>45</v>
      </c>
      <c r="R26" s="68">
        <v>3066</v>
      </c>
      <c r="S26" s="60">
        <v>7645</v>
      </c>
    </row>
    <row r="27" spans="1:23" x14ac:dyDescent="0.25">
      <c r="A27" s="39"/>
      <c r="B27" s="39"/>
      <c r="C27" s="66" t="s">
        <v>45</v>
      </c>
      <c r="D27" s="67">
        <v>0.35</v>
      </c>
      <c r="E27" s="67">
        <v>0.59800546448087399</v>
      </c>
      <c r="F27" s="54"/>
      <c r="G27" s="66" t="s">
        <v>51</v>
      </c>
      <c r="H27" s="67">
        <v>0.22139344262295083</v>
      </c>
      <c r="I27" s="67">
        <v>0.49464480874316902</v>
      </c>
      <c r="J27" s="55"/>
      <c r="K27" s="66" t="s">
        <v>51</v>
      </c>
      <c r="L27" s="67">
        <v>6.3825136612021854E-2</v>
      </c>
      <c r="M27" s="67">
        <v>0.22438524590163936</v>
      </c>
      <c r="N27" s="68">
        <v>1438</v>
      </c>
      <c r="O27" s="68">
        <v>2492</v>
      </c>
      <c r="P27" s="58"/>
      <c r="Q27" s="59" t="s">
        <v>51</v>
      </c>
      <c r="R27" s="68">
        <v>2932</v>
      </c>
      <c r="S27" s="60">
        <v>7901</v>
      </c>
    </row>
    <row r="28" spans="1:23" x14ac:dyDescent="0.25">
      <c r="A28" s="39"/>
      <c r="B28" s="39"/>
      <c r="C28" s="66" t="s">
        <v>51</v>
      </c>
      <c r="D28" s="67">
        <v>0.49</v>
      </c>
      <c r="E28" s="67">
        <v>0.69</v>
      </c>
      <c r="F28" s="54"/>
      <c r="G28" s="66" t="s">
        <v>52</v>
      </c>
      <c r="H28" s="67">
        <v>0.44278688524590165</v>
      </c>
      <c r="I28" s="67">
        <v>0.98829234972677604</v>
      </c>
      <c r="J28" s="55"/>
      <c r="K28" s="66" t="s">
        <v>52</v>
      </c>
      <c r="L28" s="67">
        <v>0.12665300546448086</v>
      </c>
      <c r="M28" s="67">
        <v>0.44777322404371583</v>
      </c>
      <c r="N28" s="68">
        <v>2875</v>
      </c>
      <c r="O28" s="68">
        <v>4969</v>
      </c>
      <c r="P28" s="58"/>
      <c r="Q28" s="59" t="s">
        <v>52</v>
      </c>
      <c r="R28" s="68">
        <v>5839</v>
      </c>
      <c r="S28" s="60">
        <v>15763</v>
      </c>
    </row>
    <row r="29" spans="1:23" x14ac:dyDescent="0.25">
      <c r="A29" s="39"/>
      <c r="B29" s="39"/>
      <c r="C29" s="66" t="s">
        <v>52</v>
      </c>
      <c r="D29" s="67">
        <v>0.98</v>
      </c>
      <c r="E29" s="67">
        <v>1.38</v>
      </c>
      <c r="F29" s="54"/>
      <c r="G29" s="66" t="s">
        <v>50</v>
      </c>
      <c r="H29" s="67">
        <v>0.11069672131147541</v>
      </c>
      <c r="I29" s="67">
        <v>0.248319672131148</v>
      </c>
      <c r="J29" s="55"/>
      <c r="K29" s="66" t="s">
        <v>50</v>
      </c>
      <c r="L29" s="67">
        <v>3.1912568306010927E-2</v>
      </c>
      <c r="M29" s="67">
        <v>0.11169398907103825</v>
      </c>
      <c r="N29" s="68">
        <v>719</v>
      </c>
      <c r="O29" s="68">
        <v>1238</v>
      </c>
      <c r="P29" s="58"/>
      <c r="Q29" s="59" t="s">
        <v>50</v>
      </c>
      <c r="R29" s="68">
        <v>1466</v>
      </c>
      <c r="S29" s="60">
        <v>3930</v>
      </c>
    </row>
    <row r="30" spans="1:23" x14ac:dyDescent="0.25">
      <c r="A30" s="39"/>
      <c r="B30" s="39"/>
      <c r="C30" s="66" t="s">
        <v>50</v>
      </c>
      <c r="D30" s="67">
        <v>0.245</v>
      </c>
      <c r="E30" s="67">
        <v>0.34499999999999997</v>
      </c>
      <c r="F30" s="54"/>
      <c r="G30" s="66" t="s">
        <v>24</v>
      </c>
      <c r="H30" s="67">
        <v>0.39890710382513661</v>
      </c>
      <c r="I30" s="67">
        <v>0.81077868852459001</v>
      </c>
      <c r="J30" s="55"/>
      <c r="K30" s="66" t="s">
        <v>24</v>
      </c>
      <c r="L30" s="67">
        <v>0.11967213114754098</v>
      </c>
      <c r="M30" s="67">
        <v>0.39691256830601096</v>
      </c>
      <c r="N30" s="68">
        <v>2691</v>
      </c>
      <c r="O30" s="68">
        <v>3814</v>
      </c>
      <c r="P30" s="58"/>
      <c r="Q30" s="59" t="s">
        <v>24</v>
      </c>
      <c r="R30" s="68">
        <v>5493</v>
      </c>
      <c r="S30" s="60">
        <v>13417</v>
      </c>
    </row>
    <row r="31" spans="1:23" x14ac:dyDescent="0.25">
      <c r="A31" s="39"/>
      <c r="B31" s="39"/>
      <c r="C31" s="66" t="s">
        <v>24</v>
      </c>
      <c r="D31" s="67">
        <v>0.56000000000000005</v>
      </c>
      <c r="E31" s="67">
        <v>1.0640027322404373</v>
      </c>
      <c r="F31" s="54"/>
      <c r="G31" s="66" t="s">
        <v>22</v>
      </c>
      <c r="H31" s="67">
        <v>9.9726775956284153E-2</v>
      </c>
      <c r="I31" s="67">
        <v>0.20344262295082</v>
      </c>
      <c r="J31" s="55"/>
      <c r="K31" s="66" t="s">
        <v>22</v>
      </c>
      <c r="L31" s="67">
        <v>2.99180327868852E-2</v>
      </c>
      <c r="M31" s="67">
        <v>9.87295081967213E-2</v>
      </c>
      <c r="N31" s="68">
        <v>673</v>
      </c>
      <c r="O31" s="68">
        <v>954</v>
      </c>
      <c r="P31" s="58"/>
      <c r="Q31" s="59" t="s">
        <v>22</v>
      </c>
      <c r="R31" s="68">
        <v>1373</v>
      </c>
      <c r="S31" s="60">
        <v>3342</v>
      </c>
    </row>
    <row r="32" spans="1:23" x14ac:dyDescent="0.25">
      <c r="A32" s="39"/>
      <c r="B32" s="39"/>
      <c r="C32" s="66" t="s">
        <v>22</v>
      </c>
      <c r="D32" s="67">
        <v>0.14000000000000001</v>
      </c>
      <c r="E32" s="67">
        <v>0.26601092896174861</v>
      </c>
      <c r="F32" s="54"/>
      <c r="G32" s="66" t="s">
        <v>21</v>
      </c>
      <c r="H32" s="67">
        <v>4.9863387978142097E-2</v>
      </c>
      <c r="I32" s="67">
        <v>0.10172131147541</v>
      </c>
      <c r="J32" s="55"/>
      <c r="K32" s="66" t="s">
        <v>21</v>
      </c>
      <c r="L32" s="67">
        <v>1.49590163934426E-2</v>
      </c>
      <c r="M32" s="67">
        <v>4.9863387978142076E-2</v>
      </c>
      <c r="N32" s="68">
        <v>337</v>
      </c>
      <c r="O32" s="68">
        <v>477</v>
      </c>
      <c r="P32" s="58"/>
      <c r="Q32" s="59" t="s">
        <v>21</v>
      </c>
      <c r="R32" s="68">
        <v>687</v>
      </c>
      <c r="S32" s="60">
        <v>1684</v>
      </c>
    </row>
    <row r="33" spans="1:19" x14ac:dyDescent="0.25">
      <c r="A33" s="39"/>
      <c r="B33" s="39"/>
      <c r="C33" s="66" t="s">
        <v>21</v>
      </c>
      <c r="D33" s="67">
        <v>7.0000000000000007E-2</v>
      </c>
      <c r="E33" s="67">
        <v>0.133005464480874</v>
      </c>
      <c r="F33" s="54"/>
      <c r="G33" s="66" t="s">
        <v>23</v>
      </c>
      <c r="H33" s="67">
        <v>0.199453551912568</v>
      </c>
      <c r="I33" s="67">
        <v>0.4058879781420765</v>
      </c>
      <c r="J33" s="55"/>
      <c r="K33" s="66" t="s">
        <v>23</v>
      </c>
      <c r="L33" s="67">
        <v>5.983606557377049E-2</v>
      </c>
      <c r="M33" s="67">
        <v>0.19845628415300548</v>
      </c>
      <c r="N33" s="68">
        <v>1345</v>
      </c>
      <c r="O33" s="68">
        <v>1906</v>
      </c>
      <c r="P33" s="58"/>
      <c r="Q33" s="59" t="s">
        <v>23</v>
      </c>
      <c r="R33" s="68">
        <v>2746</v>
      </c>
      <c r="S33" s="60">
        <v>6708</v>
      </c>
    </row>
    <row r="34" spans="1:19" x14ac:dyDescent="0.25">
      <c r="A34" s="39"/>
      <c r="B34" s="39"/>
      <c r="C34" s="66" t="s">
        <v>23</v>
      </c>
      <c r="D34" s="67">
        <v>0.28000000000000003</v>
      </c>
      <c r="E34" s="67">
        <v>0.5320081967213115</v>
      </c>
      <c r="F34" s="54"/>
      <c r="G34" s="66" t="s">
        <v>0</v>
      </c>
      <c r="H34" s="67">
        <v>0.43879781420765024</v>
      </c>
      <c r="I34" s="67">
        <v>0.84368852459016397</v>
      </c>
      <c r="J34" s="55"/>
      <c r="K34" s="66" t="s">
        <v>0</v>
      </c>
      <c r="L34" s="67">
        <v>0.10371584699453552</v>
      </c>
      <c r="M34" s="67">
        <v>0.21540983606557379</v>
      </c>
      <c r="N34" s="68">
        <v>4132</v>
      </c>
      <c r="O34" s="68">
        <v>8515</v>
      </c>
      <c r="P34" s="58"/>
      <c r="Q34" s="59" t="s">
        <v>0</v>
      </c>
      <c r="R34" s="68">
        <v>6453</v>
      </c>
      <c r="S34" s="60">
        <v>13340</v>
      </c>
    </row>
    <row r="35" spans="1:19" x14ac:dyDescent="0.25">
      <c r="A35" s="39"/>
      <c r="B35" s="39"/>
      <c r="C35" s="66" t="s">
        <v>0</v>
      </c>
      <c r="D35" s="67">
        <v>0.7</v>
      </c>
      <c r="E35" s="67">
        <v>1.0799999999999998</v>
      </c>
      <c r="F35" s="54"/>
      <c r="G35" s="66" t="s">
        <v>36</v>
      </c>
      <c r="H35" s="67">
        <v>0.87759562841530003</v>
      </c>
      <c r="I35" s="67">
        <v>1.485928961748634</v>
      </c>
      <c r="J35" s="55"/>
      <c r="K35" s="66" t="s">
        <v>36</v>
      </c>
      <c r="L35" s="67">
        <v>0.20743169398907105</v>
      </c>
      <c r="M35" s="67">
        <v>0.37896174863387977</v>
      </c>
      <c r="N35" s="68">
        <v>8264</v>
      </c>
      <c r="O35" s="68">
        <v>14980</v>
      </c>
      <c r="P35" s="58"/>
      <c r="Q35" s="59" t="s">
        <v>36</v>
      </c>
      <c r="R35" s="68">
        <v>12906</v>
      </c>
      <c r="S35" s="60">
        <v>23468</v>
      </c>
    </row>
    <row r="36" spans="1:19" x14ac:dyDescent="0.25">
      <c r="A36" s="39"/>
      <c r="B36" s="39"/>
      <c r="C36" s="66" t="s">
        <v>36</v>
      </c>
      <c r="D36" s="67">
        <v>1.4</v>
      </c>
      <c r="E36" s="67">
        <v>1.9440027322404401</v>
      </c>
      <c r="F36" s="54"/>
      <c r="G36" s="66" t="s">
        <v>37</v>
      </c>
      <c r="H36" s="67">
        <v>1.755191256830601</v>
      </c>
      <c r="I36" s="67">
        <v>1.98356557377049</v>
      </c>
      <c r="J36" s="55"/>
      <c r="K36" s="66" t="s">
        <v>37</v>
      </c>
      <c r="L36" s="67">
        <v>0.4148633879781421</v>
      </c>
      <c r="M36" s="67">
        <v>0.49065573770491805</v>
      </c>
      <c r="N36" s="68">
        <v>16528</v>
      </c>
      <c r="O36" s="68">
        <v>19395</v>
      </c>
      <c r="P36" s="58"/>
      <c r="Q36" s="59" t="s">
        <v>37</v>
      </c>
      <c r="R36" s="68">
        <v>25812</v>
      </c>
      <c r="S36" s="60">
        <v>30385</v>
      </c>
    </row>
    <row r="37" spans="1:19" x14ac:dyDescent="0.25">
      <c r="A37" s="39"/>
      <c r="B37" s="39"/>
      <c r="C37" s="66" t="s">
        <v>37</v>
      </c>
      <c r="D37" s="67">
        <v>2.8</v>
      </c>
      <c r="E37" s="67">
        <v>3.5</v>
      </c>
      <c r="F37" s="54"/>
      <c r="G37" s="66" t="s">
        <v>34</v>
      </c>
      <c r="H37" s="67">
        <v>0.109699453551913</v>
      </c>
      <c r="I37" s="67">
        <v>0.24233606557376999</v>
      </c>
      <c r="J37" s="55"/>
      <c r="K37" s="66" t="s">
        <v>34</v>
      </c>
      <c r="L37" s="67">
        <v>2.5928961748633881E-2</v>
      </c>
      <c r="M37" s="67">
        <v>6.1830601092896169E-2</v>
      </c>
      <c r="N37" s="68">
        <v>1033</v>
      </c>
      <c r="O37" s="68">
        <v>2444</v>
      </c>
      <c r="P37" s="58"/>
      <c r="Q37" s="59" t="s">
        <v>34</v>
      </c>
      <c r="R37" s="68">
        <v>1613</v>
      </c>
      <c r="S37" s="60">
        <v>3829</v>
      </c>
    </row>
    <row r="38" spans="1:19" x14ac:dyDescent="0.25">
      <c r="A38" s="39"/>
      <c r="B38" s="39"/>
      <c r="C38" s="66" t="s">
        <v>34</v>
      </c>
      <c r="D38" s="67">
        <v>0.17499999999999999</v>
      </c>
      <c r="E38" s="67">
        <v>0.3</v>
      </c>
      <c r="F38" s="54"/>
      <c r="G38" s="66" t="s">
        <v>35</v>
      </c>
      <c r="H38" s="67">
        <v>0.21939890710382512</v>
      </c>
      <c r="I38" s="67">
        <v>0.43780054644808747</v>
      </c>
      <c r="J38" s="55"/>
      <c r="K38" s="66" t="s">
        <v>35</v>
      </c>
      <c r="L38" s="67">
        <v>5.1857923497267762E-2</v>
      </c>
      <c r="M38" s="67">
        <v>0.11169398907103825</v>
      </c>
      <c r="N38" s="68">
        <v>2066</v>
      </c>
      <c r="O38" s="68">
        <v>4415</v>
      </c>
      <c r="P38" s="58"/>
      <c r="Q38" s="59" t="s">
        <v>35</v>
      </c>
      <c r="R38" s="68">
        <v>3226</v>
      </c>
      <c r="S38" s="60">
        <v>6917</v>
      </c>
    </row>
    <row r="39" spans="1:19" x14ac:dyDescent="0.25">
      <c r="A39" s="39"/>
      <c r="B39" s="39"/>
      <c r="C39" s="66" t="s">
        <v>35</v>
      </c>
      <c r="D39" s="67">
        <v>0.35</v>
      </c>
      <c r="E39" s="67">
        <v>0.6</v>
      </c>
      <c r="F39" s="54"/>
      <c r="G39" s="66" t="s">
        <v>17</v>
      </c>
      <c r="H39" s="67">
        <v>1.3961748633879801E-2</v>
      </c>
      <c r="I39" s="67">
        <v>1.4959016393442623E-2</v>
      </c>
      <c r="J39" s="55"/>
      <c r="K39" s="66" t="s">
        <v>17</v>
      </c>
      <c r="L39" s="67">
        <v>4.9863387978142104E-3</v>
      </c>
      <c r="M39" s="67">
        <v>6.9808743169398908E-3</v>
      </c>
      <c r="N39" s="68">
        <v>100</v>
      </c>
      <c r="O39" s="68">
        <v>100</v>
      </c>
      <c r="P39" s="58"/>
      <c r="Q39" s="59" t="s">
        <v>17</v>
      </c>
      <c r="R39" s="68">
        <v>217</v>
      </c>
      <c r="S39" s="60">
        <v>267</v>
      </c>
    </row>
    <row r="40" spans="1:19" x14ac:dyDescent="0.25">
      <c r="A40" s="39"/>
      <c r="B40" s="39"/>
      <c r="C40" s="66" t="s">
        <v>17</v>
      </c>
      <c r="D40" s="67">
        <v>0.02</v>
      </c>
      <c r="E40" s="67">
        <v>0.02</v>
      </c>
      <c r="F40" s="54"/>
      <c r="G40" s="66" t="s">
        <v>20</v>
      </c>
      <c r="H40" s="67">
        <v>3.5900000000000001E-2</v>
      </c>
      <c r="I40" s="67">
        <v>6.1830601092896197E-2</v>
      </c>
      <c r="J40" s="55"/>
      <c r="K40" s="66" t="s">
        <v>20</v>
      </c>
      <c r="L40" s="67">
        <v>7.9781420765027301E-3</v>
      </c>
      <c r="M40" s="67">
        <v>1.3961748633879782E-2</v>
      </c>
      <c r="N40" s="68">
        <v>436</v>
      </c>
      <c r="O40" s="68">
        <v>546</v>
      </c>
      <c r="P40" s="58"/>
      <c r="Q40" s="59" t="s">
        <v>20</v>
      </c>
      <c r="R40" s="68">
        <v>607</v>
      </c>
      <c r="S40" s="60">
        <v>859</v>
      </c>
    </row>
    <row r="41" spans="1:19" x14ac:dyDescent="0.25">
      <c r="A41" s="39"/>
      <c r="B41" s="39"/>
      <c r="C41" s="66" t="s">
        <v>20</v>
      </c>
      <c r="D41" s="67">
        <v>5.2008196721311399E-2</v>
      </c>
      <c r="E41" s="67">
        <v>7.2008196721311479E-2</v>
      </c>
      <c r="F41" s="54"/>
      <c r="G41" s="66" t="s">
        <v>18</v>
      </c>
      <c r="H41" s="67">
        <v>8.9754098360655746E-3</v>
      </c>
      <c r="I41" s="67">
        <v>1.3961748633879801E-2</v>
      </c>
      <c r="J41" s="55"/>
      <c r="K41" s="66" t="s">
        <v>18</v>
      </c>
      <c r="L41" s="67">
        <v>1.9945355191256829E-3</v>
      </c>
      <c r="M41" s="67">
        <v>3.9890710382513659E-3</v>
      </c>
      <c r="N41" s="68">
        <v>109</v>
      </c>
      <c r="O41" s="68">
        <v>144</v>
      </c>
      <c r="P41" s="58"/>
      <c r="Q41" s="59" t="s">
        <v>18</v>
      </c>
      <c r="R41" s="68">
        <v>151</v>
      </c>
      <c r="S41" s="60">
        <v>234</v>
      </c>
    </row>
    <row r="42" spans="1:19" x14ac:dyDescent="0.25">
      <c r="A42" s="39"/>
      <c r="B42" s="39"/>
      <c r="C42" s="66" t="s">
        <v>18</v>
      </c>
      <c r="D42" s="67">
        <v>1.3005464480874316E-2</v>
      </c>
      <c r="E42" s="67">
        <v>1.8005464480874301E-2</v>
      </c>
      <c r="F42" s="54"/>
      <c r="G42" s="69" t="s">
        <v>19</v>
      </c>
      <c r="H42" s="70">
        <v>1.7950819672131101E-2</v>
      </c>
      <c r="I42" s="70">
        <v>3.1912568306010927E-2</v>
      </c>
      <c r="J42" s="55"/>
      <c r="K42" s="69" t="s">
        <v>19</v>
      </c>
      <c r="L42" s="70">
        <v>3.9890710382513702E-3</v>
      </c>
      <c r="M42" s="70">
        <v>6.9808743169398908E-3</v>
      </c>
      <c r="N42" s="71">
        <v>218</v>
      </c>
      <c r="O42" s="71">
        <v>274</v>
      </c>
      <c r="P42" s="58"/>
      <c r="Q42" s="61" t="s">
        <v>19</v>
      </c>
      <c r="R42" s="71">
        <v>303</v>
      </c>
      <c r="S42" s="62">
        <v>430</v>
      </c>
    </row>
    <row r="43" spans="1:19" x14ac:dyDescent="0.25">
      <c r="A43" s="39"/>
      <c r="B43" s="39"/>
      <c r="C43" s="69" t="s">
        <v>19</v>
      </c>
      <c r="D43" s="70">
        <v>2.6010928961748631E-2</v>
      </c>
      <c r="E43" s="70">
        <v>3.601092896174863E-2</v>
      </c>
      <c r="F43" s="55"/>
      <c r="G43" s="77"/>
      <c r="H43" s="52"/>
      <c r="I43" s="52"/>
      <c r="J43" s="39"/>
      <c r="K43" s="52"/>
      <c r="L43" s="52"/>
      <c r="M43" s="52"/>
      <c r="N43" s="52"/>
      <c r="O43" s="52"/>
      <c r="P43" s="39"/>
      <c r="Q43" s="52"/>
      <c r="R43" s="52"/>
      <c r="S43" s="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Info</vt:lpstr>
      <vt:lpstr>On-Demand</vt:lpstr>
      <vt:lpstr>1 Yr No Upfront</vt:lpstr>
      <vt:lpstr>3 Yr Partial Upfront</vt:lpstr>
      <vt:lpstr>3 Yr All Upfront</vt:lpstr>
      <vt:lpstr>Lists</vt:lpstr>
      <vt:lpstr>au_costs</vt:lpstr>
      <vt:lpstr>au_instances</vt:lpstr>
      <vt:lpstr>nu_cost</vt:lpstr>
      <vt:lpstr>nu_instances</vt:lpstr>
      <vt:lpstr>od_cost</vt:lpstr>
      <vt:lpstr>od_instances</vt:lpstr>
      <vt:lpstr>os</vt:lpstr>
      <vt:lpstr>pu_costs</vt:lpstr>
      <vt:lpstr>pu_instances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Fusion PPT - Simple AWS Pricing Calculator</dc:title>
  <dc:creator/>
  <cp:keywords>Fusion PPT;Amazon Web Services, AWS, EC2, TCO</cp:keywords>
  <cp:lastModifiedBy/>
  <dcterms:created xsi:type="dcterms:W3CDTF">2015-01-28T01:48:02Z</dcterms:created>
  <dcterms:modified xsi:type="dcterms:W3CDTF">2015-02-09T18:45:55Z</dcterms:modified>
</cp:coreProperties>
</file>